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consultant.sharepoint.com/sites/msteams_413e57/Shared Documents/myserver2/public/Web作成/smart_location_admin/販売促進資料/"/>
    </mc:Choice>
  </mc:AlternateContent>
  <xr:revisionPtr revIDLastSave="0" documentId="8_{AD51620F-9EF3-4538-8EC8-51D07ABE33C1}" xr6:coauthVersionLast="47" xr6:coauthVersionMax="47" xr10:uidLastSave="{00000000-0000-0000-0000-000000000000}"/>
  <bookViews>
    <workbookView xWindow="-28920" yWindow="-120" windowWidth="28080" windowHeight="18240" firstSheet="1" activeTab="1" xr2:uid="{01AAEEF1-0716-4785-AA82-84D8756B2804}"/>
  </bookViews>
  <sheets>
    <sheet name="基本情報" sheetId="11" r:id="rId1"/>
    <sheet name="PREMIUM" sheetId="8" r:id="rId2"/>
    <sheet name="配送計画" sheetId="3" r:id="rId3"/>
    <sheet name="動態管理" sheetId="1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1" i="8" l="1"/>
  <c r="C56" i="3"/>
  <c r="C74" i="1"/>
  <c r="D74" i="1"/>
  <c r="D33" i="1"/>
  <c r="D32" i="1"/>
  <c r="D24" i="1"/>
  <c r="D23" i="1"/>
  <c r="D30" i="3"/>
  <c r="D29" i="3"/>
  <c r="D43" i="3"/>
  <c r="D37" i="3"/>
  <c r="D36" i="3"/>
  <c r="D50" i="3"/>
  <c r="D56" i="3"/>
  <c r="H51" i="3"/>
  <c r="H50" i="3"/>
  <c r="D51" i="3"/>
  <c r="D44" i="3"/>
  <c r="F24" i="3"/>
  <c r="L24" i="3" s="1"/>
  <c r="S24" i="3" s="1"/>
  <c r="F23" i="3"/>
  <c r="L23" i="3" s="1"/>
  <c r="P51" i="3" l="1"/>
  <c r="S51" i="3" s="1"/>
  <c r="P50" i="3"/>
  <c r="D25" i="3"/>
  <c r="D26" i="3" s="1"/>
  <c r="S23" i="3"/>
  <c r="F21" i="8"/>
  <c r="J22" i="8"/>
  <c r="L22" i="8" s="1"/>
  <c r="W22" i="8" s="1"/>
  <c r="J21" i="8"/>
  <c r="F74" i="1"/>
  <c r="J56" i="3"/>
  <c r="F56" i="3"/>
  <c r="F101" i="8"/>
  <c r="J101" i="8"/>
  <c r="L70" i="1"/>
  <c r="L69" i="1"/>
  <c r="H51" i="1"/>
  <c r="H50" i="1"/>
  <c r="L43" i="1"/>
  <c r="L42" i="1"/>
  <c r="L24" i="1"/>
  <c r="L23" i="1"/>
  <c r="L17" i="1"/>
  <c r="L16" i="1"/>
  <c r="L44" i="3"/>
  <c r="L43" i="3"/>
  <c r="H37" i="3"/>
  <c r="P37" i="3" s="1"/>
  <c r="S37" i="3" s="1"/>
  <c r="H36" i="3"/>
  <c r="P36" i="3" s="1"/>
  <c r="H30" i="3"/>
  <c r="L30" i="3" s="1"/>
  <c r="S30" i="3" s="1"/>
  <c r="H29" i="3"/>
  <c r="L29" i="3" s="1"/>
  <c r="D31" i="3" s="1"/>
  <c r="D32" i="3" s="1"/>
  <c r="L17" i="3"/>
  <c r="L16" i="3"/>
  <c r="J70" i="1"/>
  <c r="J69" i="1"/>
  <c r="J62" i="1"/>
  <c r="J61" i="1"/>
  <c r="N43" i="1"/>
  <c r="P43" i="1" s="1"/>
  <c r="T43" i="1" s="1"/>
  <c r="N42" i="1"/>
  <c r="P42" i="1" s="1"/>
  <c r="J33" i="1"/>
  <c r="J32" i="1"/>
  <c r="J24" i="1"/>
  <c r="J23" i="1"/>
  <c r="J17" i="1"/>
  <c r="J16" i="1"/>
  <c r="J44" i="3"/>
  <c r="J43" i="3"/>
  <c r="J17" i="3"/>
  <c r="J16" i="3"/>
  <c r="D70" i="1"/>
  <c r="D69" i="1"/>
  <c r="D62" i="1"/>
  <c r="D61" i="1"/>
  <c r="D51" i="1"/>
  <c r="L51" i="1" s="1"/>
  <c r="T51" i="1" s="1"/>
  <c r="D50" i="1"/>
  <c r="D43" i="1"/>
  <c r="D42" i="1"/>
  <c r="D17" i="1"/>
  <c r="D16" i="1"/>
  <c r="D101" i="8"/>
  <c r="D97" i="8"/>
  <c r="D96" i="8"/>
  <c r="D89" i="8"/>
  <c r="D88" i="8"/>
  <c r="D82" i="8"/>
  <c r="D81" i="8"/>
  <c r="D71" i="8"/>
  <c r="D70" i="8"/>
  <c r="D63" i="8"/>
  <c r="D62" i="8"/>
  <c r="D56" i="8"/>
  <c r="D55" i="8"/>
  <c r="D49" i="8"/>
  <c r="D48" i="8"/>
  <c r="J97" i="8"/>
  <c r="J96" i="8"/>
  <c r="J89" i="8"/>
  <c r="J88" i="8"/>
  <c r="L63" i="8"/>
  <c r="L62" i="8"/>
  <c r="L56" i="8"/>
  <c r="L55" i="8"/>
  <c r="L96" i="8"/>
  <c r="L97" i="8"/>
  <c r="H82" i="8"/>
  <c r="H81" i="8"/>
  <c r="H71" i="8"/>
  <c r="L71" i="8" s="1"/>
  <c r="W71" i="8" s="1"/>
  <c r="H70" i="8"/>
  <c r="N63" i="8"/>
  <c r="N62" i="8"/>
  <c r="N56" i="8"/>
  <c r="N55" i="8"/>
  <c r="L49" i="8"/>
  <c r="L48" i="8"/>
  <c r="R32" i="8"/>
  <c r="R31" i="8"/>
  <c r="J49" i="8"/>
  <c r="N49" i="8" s="1"/>
  <c r="W49" i="8" s="1"/>
  <c r="J48" i="8"/>
  <c r="J41" i="8"/>
  <c r="N41" i="8" s="1"/>
  <c r="W41" i="8" s="1"/>
  <c r="J40" i="8"/>
  <c r="N40" i="8" s="1"/>
  <c r="P31" i="8"/>
  <c r="P32" i="8"/>
  <c r="N16" i="1" l="1"/>
  <c r="S59" i="3"/>
  <c r="D9" i="3" s="1"/>
  <c r="S50" i="3"/>
  <c r="D52" i="3"/>
  <c r="D53" i="3" s="1"/>
  <c r="P56" i="8"/>
  <c r="W56" i="8" s="1"/>
  <c r="L21" i="8"/>
  <c r="L101" i="8"/>
  <c r="D15" i="8" s="1"/>
  <c r="J74" i="1"/>
  <c r="D11" i="1" s="1"/>
  <c r="L56" i="3"/>
  <c r="D11" i="3" s="1"/>
  <c r="P63" i="8"/>
  <c r="W63" i="8" s="1"/>
  <c r="N89" i="8"/>
  <c r="W89" i="8" s="1"/>
  <c r="L70" i="8"/>
  <c r="W70" i="8" s="1"/>
  <c r="N61" i="1"/>
  <c r="T61" i="1" s="1"/>
  <c r="L50" i="1"/>
  <c r="T50" i="1" s="1"/>
  <c r="N96" i="8"/>
  <c r="W96" i="8" s="1"/>
  <c r="P55" i="8"/>
  <c r="W55" i="8" s="1"/>
  <c r="P62" i="8"/>
  <c r="W62" i="8" s="1"/>
  <c r="P81" i="8"/>
  <c r="W81" i="8" s="1"/>
  <c r="P82" i="8"/>
  <c r="W82" i="8" s="1"/>
  <c r="N69" i="1"/>
  <c r="D38" i="3"/>
  <c r="D39" i="3" s="1"/>
  <c r="S36" i="3"/>
  <c r="N70" i="1"/>
  <c r="T70" i="1" s="1"/>
  <c r="N62" i="1"/>
  <c r="T62" i="1" s="1"/>
  <c r="D44" i="1"/>
  <c r="D45" i="1" s="1"/>
  <c r="T42" i="1"/>
  <c r="T78" i="1"/>
  <c r="D9" i="1" s="1"/>
  <c r="N88" i="8"/>
  <c r="W88" i="8" s="1"/>
  <c r="N97" i="8"/>
  <c r="W97" i="8" s="1"/>
  <c r="N48" i="8"/>
  <c r="D50" i="8" s="1"/>
  <c r="D51" i="8" s="1"/>
  <c r="T32" i="8"/>
  <c r="W32" i="8" s="1"/>
  <c r="T31" i="8"/>
  <c r="S29" i="3"/>
  <c r="D42" i="8"/>
  <c r="D43" i="8" s="1"/>
  <c r="W40" i="8"/>
  <c r="D83" i="8" l="1"/>
  <c r="D84" i="8" s="1"/>
  <c r="W105" i="8"/>
  <c r="D11" i="8" s="1"/>
  <c r="D72" i="8"/>
  <c r="D73" i="8" s="1"/>
  <c r="D23" i="8"/>
  <c r="D24" i="8" s="1"/>
  <c r="W21" i="8"/>
  <c r="D90" i="8"/>
  <c r="D64" i="8"/>
  <c r="D65" i="8" s="1"/>
  <c r="D52" i="1"/>
  <c r="D53" i="1" s="1"/>
  <c r="D98" i="8"/>
  <c r="D99" i="8" s="1"/>
  <c r="D57" i="8"/>
  <c r="D58" i="8" s="1"/>
  <c r="D71" i="1"/>
  <c r="D72" i="1" s="1"/>
  <c r="T69" i="1"/>
  <c r="D63" i="1"/>
  <c r="W48" i="8"/>
  <c r="D33" i="8"/>
  <c r="D34" i="8" s="1"/>
  <c r="W31" i="8"/>
  <c r="N43" i="3"/>
  <c r="S43" i="3" s="1"/>
  <c r="N44" i="3"/>
  <c r="S44" i="3" s="1"/>
  <c r="N33" i="1"/>
  <c r="T33" i="1" s="1"/>
  <c r="N32" i="1"/>
  <c r="T32" i="1" s="1"/>
  <c r="N17" i="3"/>
  <c r="S17" i="3" s="1"/>
  <c r="N16" i="3"/>
  <c r="S16" i="3" s="1"/>
  <c r="S55" i="3" s="1"/>
  <c r="N24" i="1"/>
  <c r="T24" i="1" s="1"/>
  <c r="N23" i="1"/>
  <c r="T23" i="1" s="1"/>
  <c r="N17" i="1"/>
  <c r="T17" i="1" s="1"/>
  <c r="S56" i="3" l="1"/>
  <c r="S58" i="3" s="1"/>
  <c r="T75" i="1"/>
  <c r="D25" i="1"/>
  <c r="D26" i="1" s="1"/>
  <c r="D45" i="3"/>
  <c r="D46" i="3" s="1"/>
  <c r="D18" i="3"/>
  <c r="D19" i="3" s="1"/>
  <c r="D34" i="1"/>
  <c r="D35" i="1" s="1"/>
  <c r="W102" i="8" l="1"/>
  <c r="D8" i="3"/>
  <c r="C12" i="3" s="1"/>
  <c r="D18" i="1"/>
  <c r="D19" i="1" s="1"/>
  <c r="T16" i="1"/>
  <c r="T74" i="1" s="1"/>
  <c r="T77" i="1" s="1"/>
  <c r="D8" i="1" s="1"/>
  <c r="C12" i="1" s="1"/>
  <c r="W101" i="8" l="1"/>
  <c r="W104" i="8" s="1"/>
  <c r="D10" i="8" s="1"/>
  <c r="C16" i="8" s="1"/>
</calcChain>
</file>

<file path=xl/sharedStrings.xml><?xml version="1.0" encoding="utf-8"?>
<sst xmlns="http://schemas.openxmlformats.org/spreadsheetml/2006/main" count="541" uniqueCount="140">
  <si>
    <t>このエクセルは、効果測定の概算データとなります。各お客様の実情に合わせて変更してもらえるとより、効果がわかるかと思います。</t>
    <rPh sb="8" eb="10">
      <t>コウカ</t>
    </rPh>
    <rPh sb="10" eb="12">
      <t>ソクテイ</t>
    </rPh>
    <rPh sb="13" eb="15">
      <t>ガイサン</t>
    </rPh>
    <rPh sb="24" eb="25">
      <t>カク</t>
    </rPh>
    <rPh sb="26" eb="28">
      <t>キャクサマ</t>
    </rPh>
    <rPh sb="29" eb="31">
      <t>ジツジョウ</t>
    </rPh>
    <rPh sb="32" eb="33">
      <t>ア</t>
    </rPh>
    <rPh sb="36" eb="38">
      <t>ヘンコウ</t>
    </rPh>
    <rPh sb="48" eb="50">
      <t>コウカ</t>
    </rPh>
    <rPh sb="56" eb="57">
      <t>オモ</t>
    </rPh>
    <phoneticPr fontId="1"/>
  </si>
  <si>
    <t>簡単ではありますが、下記に基本情報を入れていただくと次のシートから簡単に効果がわります。</t>
    <rPh sb="0" eb="2">
      <t>カンタン</t>
    </rPh>
    <rPh sb="10" eb="12">
      <t>カキ</t>
    </rPh>
    <rPh sb="13" eb="15">
      <t>キホン</t>
    </rPh>
    <rPh sb="15" eb="17">
      <t>ジョウホウ</t>
    </rPh>
    <rPh sb="18" eb="19">
      <t>イ</t>
    </rPh>
    <rPh sb="26" eb="27">
      <t>ツギ</t>
    </rPh>
    <rPh sb="33" eb="35">
      <t>カンタン</t>
    </rPh>
    <rPh sb="36" eb="38">
      <t>コウカ</t>
    </rPh>
    <phoneticPr fontId="1"/>
  </si>
  <si>
    <t>結論</t>
    <rPh sb="0" eb="2">
      <t>ケツロン</t>
    </rPh>
    <phoneticPr fontId="1"/>
  </si>
  <si>
    <t>ドライバーの人数</t>
    <rPh sb="6" eb="8">
      <t>ニンズウ</t>
    </rPh>
    <phoneticPr fontId="1"/>
  </si>
  <si>
    <t>管理者の人数</t>
    <rPh sb="0" eb="3">
      <t>カンリシャ</t>
    </rPh>
    <rPh sb="4" eb="6">
      <t>ニンズウ</t>
    </rPh>
    <phoneticPr fontId="1"/>
  </si>
  <si>
    <t>ドライバーの時給</t>
    <rPh sb="6" eb="8">
      <t>ジキュウ</t>
    </rPh>
    <phoneticPr fontId="1"/>
  </si>
  <si>
    <t>１ヶ月の営業日</t>
    <rPh sb="2" eb="3">
      <t>ゲツ</t>
    </rPh>
    <rPh sb="4" eb="7">
      <t>エイギョウビ</t>
    </rPh>
    <phoneticPr fontId="1"/>
  </si>
  <si>
    <t>動態管理(初期費用なし。月額費用のみ)</t>
    <rPh sb="0" eb="2">
      <t>ドウタイ</t>
    </rPh>
    <rPh sb="2" eb="4">
      <t>カンリ</t>
    </rPh>
    <rPh sb="5" eb="7">
      <t>ショキ</t>
    </rPh>
    <rPh sb="7" eb="9">
      <t>ヒヨウ</t>
    </rPh>
    <rPh sb="12" eb="13">
      <t>ゲツ</t>
    </rPh>
    <rPh sb="13" eb="14">
      <t>ガク</t>
    </rPh>
    <rPh sb="14" eb="16">
      <t>ヒヨウ</t>
    </rPh>
    <phoneticPr fontId="1"/>
  </si>
  <si>
    <t>配送計画(初期費用＋月額費用)</t>
    <rPh sb="0" eb="2">
      <t>ハイソウ</t>
    </rPh>
    <rPh sb="2" eb="4">
      <t>ケイカク</t>
    </rPh>
    <rPh sb="5" eb="7">
      <t>ショキ</t>
    </rPh>
    <rPh sb="7" eb="9">
      <t>ヒヨウ</t>
    </rPh>
    <rPh sb="10" eb="12">
      <t>ゲツガク</t>
    </rPh>
    <rPh sb="12" eb="14">
      <t>ヒヨウ</t>
    </rPh>
    <phoneticPr fontId="1"/>
  </si>
  <si>
    <t>PREMIUM(初期費用＋月額費用)</t>
    <phoneticPr fontId="1"/>
  </si>
  <si>
    <t>※上記の金額は税込金額となります。</t>
    <rPh sb="1" eb="3">
      <t>ジョウキ</t>
    </rPh>
    <rPh sb="4" eb="6">
      <t>キンガク</t>
    </rPh>
    <rPh sb="7" eb="9">
      <t>ゼイコ</t>
    </rPh>
    <rPh sb="9" eb="11">
      <t>キンガク</t>
    </rPh>
    <phoneticPr fontId="1"/>
  </si>
  <si>
    <t>効果測定、PREMIUM</t>
    <rPh sb="0" eb="2">
      <t>コウカ</t>
    </rPh>
    <rPh sb="2" eb="4">
      <t>ソクテイ</t>
    </rPh>
    <phoneticPr fontId="1"/>
  </si>
  <si>
    <t>※時給は1000円として考えております。</t>
    <rPh sb="1" eb="3">
      <t>ジキュウ</t>
    </rPh>
    <rPh sb="8" eb="9">
      <t>エン</t>
    </rPh>
    <rPh sb="12" eb="13">
      <t>カンガ</t>
    </rPh>
    <phoneticPr fontId="1"/>
  </si>
  <si>
    <t>※1ヶ月の営業日を20日として考えております。</t>
    <rPh sb="3" eb="4">
      <t>ゲツ</t>
    </rPh>
    <rPh sb="5" eb="8">
      <t>エイギョウビ</t>
    </rPh>
    <rPh sb="11" eb="12">
      <t>ニチ</t>
    </rPh>
    <rPh sb="15" eb="16">
      <t>カンガ</t>
    </rPh>
    <phoneticPr fontId="1"/>
  </si>
  <si>
    <t>下記は見た目上、「時間の削減」だけの効果となりそうですが、実際には「時間の削減＋削減した時間で他の業務ができる」ため、２つの効果があります。</t>
    <rPh sb="0" eb="2">
      <t>カキ</t>
    </rPh>
    <rPh sb="3" eb="4">
      <t>ミ</t>
    </rPh>
    <rPh sb="5" eb="6">
      <t>メ</t>
    </rPh>
    <rPh sb="6" eb="7">
      <t>ジョウ</t>
    </rPh>
    <phoneticPr fontId="1"/>
  </si>
  <si>
    <t>・時間削減(〇〇分等)削減</t>
    <rPh sb="9" eb="10">
      <t>トウ</t>
    </rPh>
    <phoneticPr fontId="1"/>
  </si>
  <si>
    <t>・削減した時間(〇〇分等)で他の業務が行えるようになる。</t>
    <rPh sb="5" eb="7">
      <t>ジカン</t>
    </rPh>
    <rPh sb="10" eb="11">
      <t>フン</t>
    </rPh>
    <rPh sb="11" eb="12">
      <t>トウ</t>
    </rPh>
    <phoneticPr fontId="1"/>
  </si>
  <si>
    <t>PREMIUM 総削減額(年間)　※１</t>
    <rPh sb="8" eb="9">
      <t>ソウ</t>
    </rPh>
    <rPh sb="9" eb="11">
      <t>サクゲン</t>
    </rPh>
    <rPh sb="11" eb="12">
      <t>ガク</t>
    </rPh>
    <rPh sb="13" eb="15">
      <t>ネンカン</t>
    </rPh>
    <phoneticPr fontId="1"/>
  </si>
  <si>
    <t>PREMIUM 削減時間(年間)　※１・２・３</t>
    <rPh sb="8" eb="10">
      <t>サクゲン</t>
    </rPh>
    <rPh sb="10" eb="12">
      <t>ジカン</t>
    </rPh>
    <rPh sb="13" eb="15">
      <t>ネンカン</t>
    </rPh>
    <phoneticPr fontId="1"/>
  </si>
  <si>
    <t>←「時間の削減＋削減した時間で他の業務ができる」ため、２倍の効果がございます。</t>
    <rPh sb="28" eb="29">
      <t>バイ</t>
    </rPh>
    <rPh sb="30" eb="32">
      <t>コウカ</t>
    </rPh>
    <phoneticPr fontId="1"/>
  </si>
  <si>
    <t>※１・・・配送計画を含みます。</t>
    <rPh sb="5" eb="7">
      <t>ハイソウ</t>
    </rPh>
    <rPh sb="7" eb="9">
      <t>ケイカク</t>
    </rPh>
    <rPh sb="10" eb="11">
      <t>フク</t>
    </rPh>
    <phoneticPr fontId="1"/>
  </si>
  <si>
    <t>※２・・・ドライバー10名、管理者１名での年間総時間は、21120時間(11人×8時間×20日×12ヶ月)となります。</t>
    <rPh sb="12" eb="13">
      <t>メイ</t>
    </rPh>
    <rPh sb="14" eb="17">
      <t>カンリシャ</t>
    </rPh>
    <rPh sb="18" eb="19">
      <t>メイ</t>
    </rPh>
    <rPh sb="21" eb="23">
      <t>ネンカン</t>
    </rPh>
    <rPh sb="23" eb="24">
      <t>ソウ</t>
    </rPh>
    <rPh sb="24" eb="26">
      <t>ジカン</t>
    </rPh>
    <rPh sb="33" eb="35">
      <t>ジカン</t>
    </rPh>
    <rPh sb="38" eb="39">
      <t>ニン</t>
    </rPh>
    <rPh sb="41" eb="43">
      <t>ジカン</t>
    </rPh>
    <rPh sb="46" eb="47">
      <t>ニチ</t>
    </rPh>
    <rPh sb="51" eb="52">
      <t>ゲツ</t>
    </rPh>
    <phoneticPr fontId="1"/>
  </si>
  <si>
    <t>※３・・・PREMIUMシートの①②③④⑤⑨と配送計画の①～④を合算しています。</t>
    <rPh sb="23" eb="25">
      <t>ハイソウ</t>
    </rPh>
    <rPh sb="25" eb="27">
      <t>ケイカク</t>
    </rPh>
    <rPh sb="32" eb="34">
      <t>ガッサン</t>
    </rPh>
    <phoneticPr fontId="1"/>
  </si>
  <si>
    <t>ODIN 年間利用費(10人)</t>
    <rPh sb="5" eb="7">
      <t>ネンカン</t>
    </rPh>
    <rPh sb="7" eb="9">
      <t>リヨウ</t>
    </rPh>
    <rPh sb="9" eb="10">
      <t>ヒ</t>
    </rPh>
    <rPh sb="13" eb="14">
      <t>ニン</t>
    </rPh>
    <phoneticPr fontId="1"/>
  </si>
  <si>
    <t>①</t>
    <phoneticPr fontId="1"/>
  </si>
  <si>
    <t>【管理者側】新人ドライバーの教育指示、効率化</t>
    <rPh sb="1" eb="4">
      <t>カンリシャ</t>
    </rPh>
    <rPh sb="4" eb="5">
      <t>ガワ</t>
    </rPh>
    <phoneticPr fontId="1"/>
  </si>
  <si>
    <t>各行先を地図上で表示するのに20秒、1日あたり150件とした場合50分かかる。20分程度で計画作成。指示するのに、地図印刷及び、指示をするのに、1人あたり5分。10人で50分かかる想定。１日あたり計２時間かかっているものが20分で作成し、指示出しが可能な場合</t>
    <rPh sb="4" eb="6">
      <t>チズ</t>
    </rPh>
    <rPh sb="6" eb="7">
      <t>ジョウ</t>
    </rPh>
    <rPh sb="8" eb="10">
      <t>ヒョウジ</t>
    </rPh>
    <rPh sb="19" eb="20">
      <t>ニチ</t>
    </rPh>
    <rPh sb="30" eb="32">
      <t>バアイ</t>
    </rPh>
    <rPh sb="90" eb="92">
      <t>ソウテイ</t>
    </rPh>
    <rPh sb="94" eb="95">
      <t>ニチ</t>
    </rPh>
    <phoneticPr fontId="1"/>
  </si>
  <si>
    <t>※２週間で教育完了４名(残り6名)、３週間で教育完了３名(残り3名)、１ヶ月で教育完了３名の場合。計画を作成するのは最初の１回のみとした場合</t>
    <rPh sb="12" eb="13">
      <t>ノコ</t>
    </rPh>
    <rPh sb="15" eb="16">
      <t>メイ</t>
    </rPh>
    <rPh sb="49" eb="51">
      <t>ケイカク</t>
    </rPh>
    <rPh sb="52" eb="54">
      <t>サクセイ</t>
    </rPh>
    <rPh sb="58" eb="60">
      <t>サイショ</t>
    </rPh>
    <rPh sb="62" eb="63">
      <t>カイ</t>
    </rPh>
    <rPh sb="68" eb="70">
      <t>バアイ</t>
    </rPh>
    <phoneticPr fontId="1"/>
  </si>
  <si>
    <t>従来</t>
    <rPh sb="0" eb="2">
      <t>ジュウライ</t>
    </rPh>
    <phoneticPr fontId="1"/>
  </si>
  <si>
    <t>×</t>
    <phoneticPr fontId="1"/>
  </si>
  <si>
    <t>÷</t>
    <phoneticPr fontId="1"/>
  </si>
  <si>
    <t>=</t>
    <phoneticPr fontId="1"/>
  </si>
  <si>
    <t>従来(年間費用)</t>
    <rPh sb="0" eb="2">
      <t>ジュウライ</t>
    </rPh>
    <rPh sb="3" eb="5">
      <t>ネンカン</t>
    </rPh>
    <rPh sb="5" eb="7">
      <t>ヒヨウ</t>
    </rPh>
    <phoneticPr fontId="1"/>
  </si>
  <si>
    <t>ODIN 導入後</t>
    <rPh sb="5" eb="7">
      <t>ドウニュウ</t>
    </rPh>
    <rPh sb="7" eb="8">
      <t>ゴ</t>
    </rPh>
    <phoneticPr fontId="1"/>
  </si>
  <si>
    <t>+</t>
    <phoneticPr fontId="1"/>
  </si>
  <si>
    <t>ODIN導入後 (年間費用)</t>
    <rPh sb="4" eb="6">
      <t>ドウニュウ</t>
    </rPh>
    <rPh sb="6" eb="7">
      <t>アト</t>
    </rPh>
    <rPh sb="9" eb="11">
      <t>ネンカン</t>
    </rPh>
    <rPh sb="11" eb="13">
      <t>ヒヨウ</t>
    </rPh>
    <phoneticPr fontId="1"/>
  </si>
  <si>
    <t>1ヶ月の削減額</t>
    <rPh sb="2" eb="3">
      <t>ゲツ</t>
    </rPh>
    <rPh sb="4" eb="6">
      <t>サクゲン</t>
    </rPh>
    <rPh sb="6" eb="7">
      <t>ガク</t>
    </rPh>
    <phoneticPr fontId="1"/>
  </si>
  <si>
    <t>年間の削減額</t>
    <rPh sb="0" eb="2">
      <t>ネンカン</t>
    </rPh>
    <rPh sb="3" eb="5">
      <t>サクゲン</t>
    </rPh>
    <rPh sb="5" eb="6">
      <t>ガク</t>
    </rPh>
    <phoneticPr fontId="1"/>
  </si>
  <si>
    <t>※１・・・初めの10日間は10人分、それ以降の5日間は6人分、最後残り7日間は3人分で作成。10日は、計２時間を10日、以降5日は、4名分の行先45件×20秒及び、指示する時間５分を削除。</t>
    <rPh sb="5" eb="6">
      <t>ハジ</t>
    </rPh>
    <rPh sb="10" eb="12">
      <t>カカン</t>
    </rPh>
    <rPh sb="15" eb="17">
      <t>ニンブン</t>
    </rPh>
    <rPh sb="20" eb="22">
      <t>イコウ</t>
    </rPh>
    <rPh sb="24" eb="25">
      <t>ヒ</t>
    </rPh>
    <rPh sb="25" eb="26">
      <t>カン</t>
    </rPh>
    <rPh sb="28" eb="29">
      <t>ニン</t>
    </rPh>
    <rPh sb="29" eb="30">
      <t>ブン</t>
    </rPh>
    <rPh sb="31" eb="33">
      <t>サイゴ</t>
    </rPh>
    <rPh sb="33" eb="34">
      <t>ノコ</t>
    </rPh>
    <rPh sb="36" eb="38">
      <t>カカン</t>
    </rPh>
    <rPh sb="40" eb="42">
      <t>ニンブン</t>
    </rPh>
    <rPh sb="43" eb="45">
      <t>サクセイ</t>
    </rPh>
    <rPh sb="48" eb="49">
      <t>ヒ</t>
    </rPh>
    <rPh sb="51" eb="52">
      <t>ケイ</t>
    </rPh>
    <rPh sb="53" eb="55">
      <t>ジカン</t>
    </rPh>
    <rPh sb="58" eb="59">
      <t>ヒ</t>
    </rPh>
    <rPh sb="60" eb="62">
      <t>イコウ</t>
    </rPh>
    <rPh sb="63" eb="64">
      <t>ヒ</t>
    </rPh>
    <rPh sb="67" eb="68">
      <t>メイ</t>
    </rPh>
    <rPh sb="68" eb="69">
      <t>ブン</t>
    </rPh>
    <rPh sb="70" eb="71">
      <t>イ</t>
    </rPh>
    <rPh sb="71" eb="72">
      <t>サキ</t>
    </rPh>
    <rPh sb="74" eb="75">
      <t>ケン</t>
    </rPh>
    <rPh sb="78" eb="79">
      <t>ビョウ</t>
    </rPh>
    <rPh sb="79" eb="80">
      <t>オヨ</t>
    </rPh>
    <rPh sb="82" eb="84">
      <t>シジ</t>
    </rPh>
    <rPh sb="86" eb="88">
      <t>ジカン</t>
    </rPh>
    <rPh sb="89" eb="90">
      <t>フン</t>
    </rPh>
    <rPh sb="91" eb="93">
      <t>サクジョ</t>
    </rPh>
    <phoneticPr fontId="1"/>
  </si>
  <si>
    <t>　　　　　⇒初めの10日間、10人分の例：(((15件*20秒/60)*10人分+10人分*5分)+20分*10日間)</t>
    <rPh sb="6" eb="7">
      <t>ハジ</t>
    </rPh>
    <rPh sb="11" eb="12">
      <t>ヒ</t>
    </rPh>
    <rPh sb="12" eb="13">
      <t>カン</t>
    </rPh>
    <rPh sb="16" eb="18">
      <t>ニンブン</t>
    </rPh>
    <rPh sb="19" eb="20">
      <t>レイ</t>
    </rPh>
    <rPh sb="26" eb="27">
      <t>ケン</t>
    </rPh>
    <rPh sb="30" eb="31">
      <t>ビョウ</t>
    </rPh>
    <rPh sb="38" eb="39">
      <t>ニン</t>
    </rPh>
    <rPh sb="39" eb="40">
      <t>ブン</t>
    </rPh>
    <rPh sb="43" eb="44">
      <t>ニン</t>
    </rPh>
    <rPh sb="44" eb="45">
      <t>ブン</t>
    </rPh>
    <rPh sb="47" eb="48">
      <t>フン</t>
    </rPh>
    <rPh sb="56" eb="57">
      <t>ヒ</t>
    </rPh>
    <rPh sb="57" eb="58">
      <t>カン</t>
    </rPh>
    <phoneticPr fontId="1"/>
  </si>
  <si>
    <t>②</t>
    <phoneticPr fontId="1"/>
  </si>
  <si>
    <t>【管理者側】急な配達指示(当日)</t>
    <rPh sb="6" eb="7">
      <t>キュウ</t>
    </rPh>
    <rPh sb="8" eb="10">
      <t>ハイタツ</t>
    </rPh>
    <rPh sb="10" eb="12">
      <t>シジ</t>
    </rPh>
    <rPh sb="13" eb="15">
      <t>トウジツ</t>
    </rPh>
    <phoneticPr fontId="1"/>
  </si>
  <si>
    <t>運行当日中、朝・午後の１日に４回、急な行先の追加・変更があった際</t>
    <rPh sb="0" eb="2">
      <t>ウンコウ</t>
    </rPh>
    <rPh sb="2" eb="4">
      <t>トウジツ</t>
    </rPh>
    <rPh sb="4" eb="5">
      <t>チュウ</t>
    </rPh>
    <rPh sb="6" eb="7">
      <t>アサ</t>
    </rPh>
    <rPh sb="8" eb="10">
      <t>ゴゴ</t>
    </rPh>
    <rPh sb="12" eb="13">
      <t>ニチ</t>
    </rPh>
    <rPh sb="15" eb="16">
      <t>カイ</t>
    </rPh>
    <rPh sb="17" eb="18">
      <t>キュウ</t>
    </rPh>
    <rPh sb="19" eb="21">
      <t>イキサキ</t>
    </rPh>
    <rPh sb="22" eb="24">
      <t>ツイカ</t>
    </rPh>
    <rPh sb="25" eb="27">
      <t>ヘンコウ</t>
    </rPh>
    <rPh sb="31" eb="32">
      <t>サイ</t>
    </rPh>
    <phoneticPr fontId="1"/>
  </si>
  <si>
    <t>１件、１時間、又は、３０分かかっていたものを10分で対応できるようになった場合(１時間10分の削減)</t>
    <rPh sb="4" eb="6">
      <t>ジカン</t>
    </rPh>
    <rPh sb="7" eb="8">
      <t>マタ</t>
    </rPh>
    <rPh sb="12" eb="13">
      <t>フン</t>
    </rPh>
    <rPh sb="41" eb="43">
      <t>ジカン</t>
    </rPh>
    <rPh sb="45" eb="46">
      <t>フン</t>
    </rPh>
    <rPh sb="47" eb="49">
      <t>サクゲン</t>
    </rPh>
    <phoneticPr fontId="1"/>
  </si>
  <si>
    <t>＝</t>
    <phoneticPr fontId="1"/>
  </si>
  <si>
    <t>③</t>
    <phoneticPr fontId="1"/>
  </si>
  <si>
    <t>【管理者側】急な事故やドライバーの体調不良の際の緊急対応</t>
    <rPh sb="6" eb="7">
      <t>キュウ</t>
    </rPh>
    <rPh sb="8" eb="10">
      <t>ジコ</t>
    </rPh>
    <rPh sb="17" eb="19">
      <t>タイチョウ</t>
    </rPh>
    <rPh sb="19" eb="21">
      <t>フリョウ</t>
    </rPh>
    <rPh sb="22" eb="23">
      <t>サイ</t>
    </rPh>
    <rPh sb="24" eb="26">
      <t>キンキュウ</t>
    </rPh>
    <rPh sb="26" eb="28">
      <t>タイオウ</t>
    </rPh>
    <phoneticPr fontId="1"/>
  </si>
  <si>
    <t>10日に１件あり、対応に１時間10分(※1)かかるものを10分(※2)でできるようになった場合。(50分の削減)</t>
    <rPh sb="2" eb="3">
      <t>ヒ</t>
    </rPh>
    <rPh sb="5" eb="6">
      <t>ケン</t>
    </rPh>
    <rPh sb="9" eb="11">
      <t>タイオウ</t>
    </rPh>
    <rPh sb="13" eb="15">
      <t>ジカン</t>
    </rPh>
    <rPh sb="17" eb="18">
      <t>フン</t>
    </rPh>
    <rPh sb="30" eb="31">
      <t>フン</t>
    </rPh>
    <rPh sb="45" eb="47">
      <t>バアイ</t>
    </rPh>
    <rPh sb="51" eb="52">
      <t>フン</t>
    </rPh>
    <rPh sb="53" eb="55">
      <t>サクゲン</t>
    </rPh>
    <phoneticPr fontId="1"/>
  </si>
  <si>
    <t>※１・・・電話出れないのが１時間、他のドライバーに指示を出し終えるまで10分と考える</t>
    <rPh sb="25" eb="27">
      <t>シジ</t>
    </rPh>
    <rPh sb="28" eb="29">
      <t>ダ</t>
    </rPh>
    <rPh sb="30" eb="31">
      <t>オ</t>
    </rPh>
    <phoneticPr fontId="1"/>
  </si>
  <si>
    <t>※２・・・他のドライバーに指示を出し終えるまで10分、ドライバーが確認するのに10分と考える</t>
    <rPh sb="25" eb="26">
      <t>フン</t>
    </rPh>
    <rPh sb="33" eb="35">
      <t>カクニン</t>
    </rPh>
    <rPh sb="41" eb="42">
      <t>フン</t>
    </rPh>
    <rPh sb="43" eb="44">
      <t>カンガ</t>
    </rPh>
    <phoneticPr fontId="1"/>
  </si>
  <si>
    <t>※金額的には少額ですが、ドライバー様と管理者の安心感で言えば、もっと費用対効果はあると思います。</t>
    <rPh sb="1" eb="4">
      <t>キンガクテキ</t>
    </rPh>
    <rPh sb="6" eb="8">
      <t>ショウガク</t>
    </rPh>
    <phoneticPr fontId="1"/>
  </si>
  <si>
    <t>④</t>
    <phoneticPr fontId="1"/>
  </si>
  <si>
    <t>【ドライバー側】日報作成時間の削減</t>
    <rPh sb="6" eb="7">
      <t>ガワ</t>
    </rPh>
    <rPh sb="8" eb="10">
      <t>ニッポウ</t>
    </rPh>
    <rPh sb="10" eb="12">
      <t>サクセイ</t>
    </rPh>
    <rPh sb="12" eb="14">
      <t>ジカン</t>
    </rPh>
    <rPh sb="15" eb="17">
      <t>サクゲン</t>
    </rPh>
    <phoneticPr fontId="1"/>
  </si>
  <si>
    <t>10人の日報作成時間が各自30分から10分になった場合(各自毎日20分の削減)</t>
    <rPh sb="2" eb="3">
      <t>ニン</t>
    </rPh>
    <rPh sb="4" eb="6">
      <t>ニッポウ</t>
    </rPh>
    <rPh sb="6" eb="8">
      <t>サクセイ</t>
    </rPh>
    <rPh sb="8" eb="10">
      <t>ジカン</t>
    </rPh>
    <rPh sb="11" eb="13">
      <t>カクジ</t>
    </rPh>
    <rPh sb="15" eb="16">
      <t>フン</t>
    </rPh>
    <rPh sb="20" eb="21">
      <t>フン</t>
    </rPh>
    <rPh sb="25" eb="27">
      <t>バアイ</t>
    </rPh>
    <rPh sb="28" eb="30">
      <t>カクジ</t>
    </rPh>
    <rPh sb="30" eb="32">
      <t>マイニチ</t>
    </rPh>
    <rPh sb="34" eb="35">
      <t>フン</t>
    </rPh>
    <rPh sb="36" eb="38">
      <t>サクゲン</t>
    </rPh>
    <phoneticPr fontId="1"/>
  </si>
  <si>
    <t>⑤</t>
    <phoneticPr fontId="1"/>
  </si>
  <si>
    <t>【ドライバー側】ナビ機能</t>
    <rPh sb="10" eb="12">
      <t>キノウ</t>
    </rPh>
    <phoneticPr fontId="1"/>
  </si>
  <si>
    <t>10人のドライバー、行先を各15件の行先とした場合、これまで毎回2分かかっていたものが、30秒で出来るようになる場合(毎回1分半、一人あたり8件で毎日12分の削減)</t>
    <rPh sb="2" eb="3">
      <t>ニン</t>
    </rPh>
    <rPh sb="10" eb="12">
      <t>イキサキ</t>
    </rPh>
    <rPh sb="13" eb="14">
      <t>カク</t>
    </rPh>
    <rPh sb="16" eb="17">
      <t>ケン</t>
    </rPh>
    <rPh sb="18" eb="20">
      <t>イキサキ</t>
    </rPh>
    <rPh sb="23" eb="25">
      <t>バアイ</t>
    </rPh>
    <rPh sb="30" eb="32">
      <t>マイカイ</t>
    </rPh>
    <rPh sb="33" eb="34">
      <t>フン</t>
    </rPh>
    <rPh sb="46" eb="47">
      <t>ビョウ</t>
    </rPh>
    <rPh sb="48" eb="50">
      <t>デキ</t>
    </rPh>
    <rPh sb="56" eb="58">
      <t>バアイ</t>
    </rPh>
    <rPh sb="59" eb="61">
      <t>マイカイ</t>
    </rPh>
    <rPh sb="62" eb="63">
      <t>フン</t>
    </rPh>
    <rPh sb="63" eb="64">
      <t>ハン</t>
    </rPh>
    <rPh sb="65" eb="67">
      <t>ヒトリ</t>
    </rPh>
    <rPh sb="71" eb="72">
      <t>ケン</t>
    </rPh>
    <rPh sb="73" eb="75">
      <t>マイニチ</t>
    </rPh>
    <rPh sb="77" eb="78">
      <t>フン</t>
    </rPh>
    <rPh sb="79" eb="81">
      <t>サクゲン</t>
    </rPh>
    <phoneticPr fontId="1"/>
  </si>
  <si>
    <t>➅</t>
    <phoneticPr fontId="1"/>
  </si>
  <si>
    <t>【ドライバー側】電話機能</t>
    <rPh sb="8" eb="10">
      <t>デンワ</t>
    </rPh>
    <rPh sb="10" eb="12">
      <t>キノウ</t>
    </rPh>
    <phoneticPr fontId="1"/>
  </si>
  <si>
    <t>10人のドライバー、1日に1件電話を行う場合、これまで紙から探し電話するのに2分かかっていたものが、30秒で出来るようになる場合(一人当たり毎日1分半の削減)</t>
    <rPh sb="2" eb="3">
      <t>ニン</t>
    </rPh>
    <rPh sb="11" eb="12">
      <t>ニチ</t>
    </rPh>
    <rPh sb="14" eb="15">
      <t>ケン</t>
    </rPh>
    <rPh sb="15" eb="17">
      <t>デンワ</t>
    </rPh>
    <rPh sb="18" eb="19">
      <t>オコナ</t>
    </rPh>
    <rPh sb="20" eb="22">
      <t>バアイ</t>
    </rPh>
    <rPh sb="27" eb="28">
      <t>カミ</t>
    </rPh>
    <rPh sb="30" eb="31">
      <t>サガ</t>
    </rPh>
    <rPh sb="32" eb="34">
      <t>デンワ</t>
    </rPh>
    <rPh sb="39" eb="40">
      <t>フン</t>
    </rPh>
    <rPh sb="52" eb="53">
      <t>ビョウ</t>
    </rPh>
    <rPh sb="54" eb="56">
      <t>デキ</t>
    </rPh>
    <rPh sb="62" eb="64">
      <t>バアイ</t>
    </rPh>
    <rPh sb="65" eb="67">
      <t>ヒトリ</t>
    </rPh>
    <rPh sb="67" eb="68">
      <t>ア</t>
    </rPh>
    <rPh sb="70" eb="72">
      <t>マイニチ</t>
    </rPh>
    <rPh sb="73" eb="74">
      <t>フン</t>
    </rPh>
    <rPh sb="74" eb="75">
      <t>ハン</t>
    </rPh>
    <rPh sb="76" eb="78">
      <t>サクゲン</t>
    </rPh>
    <phoneticPr fontId="1"/>
  </si>
  <si>
    <t>※金額的には少額ですが、かゆい所に手が届く機能です。</t>
    <rPh sb="1" eb="4">
      <t>キンガクテキ</t>
    </rPh>
    <rPh sb="6" eb="8">
      <t>ショウガク</t>
    </rPh>
    <rPh sb="15" eb="16">
      <t>トコロ</t>
    </rPh>
    <rPh sb="17" eb="18">
      <t>テ</t>
    </rPh>
    <rPh sb="19" eb="20">
      <t>トド</t>
    </rPh>
    <rPh sb="21" eb="23">
      <t>キノウ</t>
    </rPh>
    <phoneticPr fontId="1"/>
  </si>
  <si>
    <t>⑦</t>
    <phoneticPr fontId="1"/>
  </si>
  <si>
    <t>紙で作成していた日報をデジタル化した場合</t>
    <rPh sb="0" eb="1">
      <t>カミ</t>
    </rPh>
    <rPh sb="2" eb="4">
      <t>サクセイ</t>
    </rPh>
    <rPh sb="8" eb="10">
      <t>ニッポウ</t>
    </rPh>
    <rPh sb="15" eb="16">
      <t>カ</t>
    </rPh>
    <rPh sb="18" eb="20">
      <t>バアイ</t>
    </rPh>
    <phoneticPr fontId="1"/>
  </si>
  <si>
    <t>10人の紙の日報をデジタル化する場合(一人当たり、1枚持っている場合。月に140枚の削減)</t>
    <rPh sb="2" eb="3">
      <t>ニン</t>
    </rPh>
    <rPh sb="4" eb="5">
      <t>カミ</t>
    </rPh>
    <rPh sb="6" eb="8">
      <t>ニッポウ</t>
    </rPh>
    <rPh sb="13" eb="14">
      <t>カ</t>
    </rPh>
    <rPh sb="16" eb="18">
      <t>バアイ</t>
    </rPh>
    <rPh sb="35" eb="36">
      <t>ツキ</t>
    </rPh>
    <rPh sb="40" eb="41">
      <t>マイ</t>
    </rPh>
    <rPh sb="42" eb="44">
      <t>サクゲン</t>
    </rPh>
    <phoneticPr fontId="1"/>
  </si>
  <si>
    <t>※１・・・「1.47円」に関しては、5000枚の紙を1枚当たりの金額に変換。</t>
    <rPh sb="10" eb="11">
      <t>エン</t>
    </rPh>
    <rPh sb="13" eb="14">
      <t>カン</t>
    </rPh>
    <rPh sb="22" eb="23">
      <t>マイ</t>
    </rPh>
    <rPh sb="24" eb="25">
      <t>カミ</t>
    </rPh>
    <rPh sb="27" eb="28">
      <t>マイ</t>
    </rPh>
    <rPh sb="28" eb="29">
      <t>ア</t>
    </rPh>
    <rPh sb="32" eb="34">
      <t>キンガク</t>
    </rPh>
    <rPh sb="35" eb="37">
      <t>ヘンカン</t>
    </rPh>
    <phoneticPr fontId="1"/>
  </si>
  <si>
    <t>※２・・・デジタル化する場合、データを保存する「ストレージ容量」が必要ですが、1年に60MB(※３)という想定です。</t>
    <rPh sb="9" eb="10">
      <t>カ</t>
    </rPh>
    <rPh sb="12" eb="14">
      <t>バアイ</t>
    </rPh>
    <rPh sb="19" eb="21">
      <t>ホゾン</t>
    </rPh>
    <rPh sb="29" eb="31">
      <t>ヨウリョウ</t>
    </rPh>
    <rPh sb="33" eb="35">
      <t>ヒツヨウ</t>
    </rPh>
    <rPh sb="40" eb="41">
      <t>ネン</t>
    </rPh>
    <rPh sb="53" eb="55">
      <t>ソウテイ</t>
    </rPh>
    <phoneticPr fontId="1"/>
  </si>
  <si>
    <t>　　　　　10GBまで無料のストレージサービスがあるようですので、当面かからないので、無償で考えております。</t>
    <rPh sb="11" eb="13">
      <t>ムリョウ</t>
    </rPh>
    <rPh sb="33" eb="35">
      <t>トウメン</t>
    </rPh>
    <rPh sb="43" eb="45">
      <t>ムショウ</t>
    </rPh>
    <rPh sb="46" eb="47">
      <t>カンガ</t>
    </rPh>
    <phoneticPr fontId="1"/>
  </si>
  <si>
    <t>※３・・・1日、1名、8件程度訪問する際の弊社の日報は、25KB程度です。</t>
    <rPh sb="6" eb="7">
      <t>ニチ</t>
    </rPh>
    <rPh sb="9" eb="10">
      <t>メイ</t>
    </rPh>
    <rPh sb="12" eb="13">
      <t>ケン</t>
    </rPh>
    <rPh sb="13" eb="15">
      <t>テイド</t>
    </rPh>
    <rPh sb="15" eb="17">
      <t>ホウモン</t>
    </rPh>
    <rPh sb="19" eb="20">
      <t>サイ</t>
    </rPh>
    <rPh sb="21" eb="23">
      <t>ヘイシャ</t>
    </rPh>
    <rPh sb="24" eb="26">
      <t>ニッポウ</t>
    </rPh>
    <rPh sb="32" eb="34">
      <t>テイド</t>
    </rPh>
    <phoneticPr fontId="1"/>
  </si>
  <si>
    <t>⑧</t>
    <phoneticPr fontId="1"/>
  </si>
  <si>
    <t>日報の紙のインク量の削減</t>
    <rPh sb="0" eb="2">
      <t>ニッポウ</t>
    </rPh>
    <rPh sb="3" eb="4">
      <t>カミ</t>
    </rPh>
    <rPh sb="8" eb="9">
      <t>リョウ</t>
    </rPh>
    <rPh sb="10" eb="12">
      <t>サクゲン</t>
    </rPh>
    <phoneticPr fontId="1"/>
  </si>
  <si>
    <t>10人が、各自１日１枚消費している場合(400枚印刷したらインクが無くなる想定。インクは、3色(3本)と想定)</t>
    <rPh sb="2" eb="3">
      <t>ニン</t>
    </rPh>
    <rPh sb="5" eb="7">
      <t>カクジ</t>
    </rPh>
    <rPh sb="8" eb="9">
      <t>ニチ</t>
    </rPh>
    <rPh sb="10" eb="11">
      <t>マイ</t>
    </rPh>
    <rPh sb="11" eb="13">
      <t>ショウヒ</t>
    </rPh>
    <rPh sb="17" eb="19">
      <t>バアイ</t>
    </rPh>
    <rPh sb="23" eb="24">
      <t>マイ</t>
    </rPh>
    <rPh sb="24" eb="26">
      <t>インサツ</t>
    </rPh>
    <rPh sb="33" eb="34">
      <t>ナ</t>
    </rPh>
    <rPh sb="37" eb="39">
      <t>ソウテイ</t>
    </rPh>
    <rPh sb="46" eb="47">
      <t>ショク</t>
    </rPh>
    <rPh sb="49" eb="50">
      <t>ホン</t>
    </rPh>
    <rPh sb="52" eb="54">
      <t>ソウテイ</t>
    </rPh>
    <phoneticPr fontId="1"/>
  </si>
  <si>
    <t xml:space="preserve"> </t>
    <phoneticPr fontId="1"/>
  </si>
  <si>
    <t>⑨</t>
    <phoneticPr fontId="1"/>
  </si>
  <si>
    <t>【管理者側】日報の検索時間(決算時期が近づいた時や、過去の問合せなどがあった際。決算時期１回、過去の問合せ１ヶ月に１回ある想定)</t>
    <rPh sb="6" eb="8">
      <t>ニッポウ</t>
    </rPh>
    <rPh sb="9" eb="11">
      <t>ケンサク</t>
    </rPh>
    <rPh sb="11" eb="13">
      <t>ジカン</t>
    </rPh>
    <rPh sb="40" eb="42">
      <t>ケッサン</t>
    </rPh>
    <rPh sb="42" eb="44">
      <t>ジキ</t>
    </rPh>
    <rPh sb="45" eb="46">
      <t>カイ</t>
    </rPh>
    <rPh sb="47" eb="49">
      <t>カコ</t>
    </rPh>
    <rPh sb="50" eb="52">
      <t>トイアワ</t>
    </rPh>
    <rPh sb="55" eb="56">
      <t>ゲツ</t>
    </rPh>
    <rPh sb="58" eb="59">
      <t>カイ</t>
    </rPh>
    <rPh sb="61" eb="63">
      <t>ソウテイ</t>
    </rPh>
    <phoneticPr fontId="1"/>
  </si>
  <si>
    <t>10人の日報を確認した時(一人当たり5分かかるのを、3分で確認できるようになった場合。1回の検索時間を７分削減。)</t>
    <rPh sb="2" eb="3">
      <t>ニン</t>
    </rPh>
    <rPh sb="4" eb="6">
      <t>ニッポウ</t>
    </rPh>
    <rPh sb="7" eb="9">
      <t>カクニン</t>
    </rPh>
    <rPh sb="11" eb="12">
      <t>トキ</t>
    </rPh>
    <rPh sb="13" eb="15">
      <t>ヒトリ</t>
    </rPh>
    <rPh sb="15" eb="16">
      <t>ア</t>
    </rPh>
    <rPh sb="19" eb="20">
      <t>フン</t>
    </rPh>
    <rPh sb="27" eb="28">
      <t>フン</t>
    </rPh>
    <rPh sb="29" eb="31">
      <t>カクニン</t>
    </rPh>
    <rPh sb="40" eb="42">
      <t>バアイ</t>
    </rPh>
    <rPh sb="44" eb="45">
      <t>カイ</t>
    </rPh>
    <rPh sb="46" eb="48">
      <t>ケンサク</t>
    </rPh>
    <rPh sb="48" eb="50">
      <t>ジカン</t>
    </rPh>
    <rPh sb="52" eb="53">
      <t>フン</t>
    </rPh>
    <rPh sb="53" eb="55">
      <t>サクゲン</t>
    </rPh>
    <phoneticPr fontId="1"/>
  </si>
  <si>
    <t>1年の削減額</t>
    <rPh sb="1" eb="2">
      <t>ネン</t>
    </rPh>
    <rPh sb="3" eb="5">
      <t>サクゲン</t>
    </rPh>
    <rPh sb="5" eb="6">
      <t>ガク</t>
    </rPh>
    <phoneticPr fontId="1"/>
  </si>
  <si>
    <t>※金額的には少額ですが、管理者様の心持ちや煩雑さをなくせる事で言えば、もっと費用対効果はあると思います。</t>
    <rPh sb="1" eb="4">
      <t>キンガクテキ</t>
    </rPh>
    <rPh sb="6" eb="8">
      <t>ショウガク</t>
    </rPh>
    <rPh sb="15" eb="16">
      <t>サマ</t>
    </rPh>
    <rPh sb="17" eb="19">
      <t>ココロモチ</t>
    </rPh>
    <rPh sb="21" eb="23">
      <t>ハンザツ</t>
    </rPh>
    <rPh sb="29" eb="30">
      <t>コト</t>
    </rPh>
    <phoneticPr fontId="1"/>
  </si>
  <si>
    <t>⑩</t>
    <phoneticPr fontId="1"/>
  </si>
  <si>
    <t>【管理者側】ドライバーが紙に記載した日報がわかりずらい為、事務員が書き直している場合</t>
    <rPh sb="12" eb="13">
      <t>カミ</t>
    </rPh>
    <rPh sb="14" eb="16">
      <t>キサイ</t>
    </rPh>
    <rPh sb="18" eb="20">
      <t>ニッポウ</t>
    </rPh>
    <rPh sb="27" eb="28">
      <t>タメ</t>
    </rPh>
    <rPh sb="29" eb="32">
      <t>ジムイン</t>
    </rPh>
    <rPh sb="33" eb="34">
      <t>カ</t>
    </rPh>
    <rPh sb="35" eb="36">
      <t>ナオ</t>
    </rPh>
    <rPh sb="40" eb="42">
      <t>バアイ</t>
    </rPh>
    <phoneticPr fontId="1"/>
  </si>
  <si>
    <t>1人の管理者だけで、10人のドライバーの日報を書き写し、確認までを行う場合。</t>
    <rPh sb="1" eb="2">
      <t>ヒト</t>
    </rPh>
    <rPh sb="3" eb="6">
      <t>カンリシャ</t>
    </rPh>
    <rPh sb="12" eb="13">
      <t>ニン</t>
    </rPh>
    <rPh sb="20" eb="22">
      <t>ニッポウ</t>
    </rPh>
    <rPh sb="23" eb="24">
      <t>カ</t>
    </rPh>
    <rPh sb="25" eb="26">
      <t>ウツ</t>
    </rPh>
    <rPh sb="28" eb="30">
      <t>カクニン</t>
    </rPh>
    <rPh sb="33" eb="34">
      <t>オコナ</t>
    </rPh>
    <rPh sb="35" eb="37">
      <t>バアイ</t>
    </rPh>
    <phoneticPr fontId="1"/>
  </si>
  <si>
    <t>(1名あたり、日報作成は10分かかり、ヒアリングに２分、確認に5分かかる場合。毎日10分削減)</t>
  </si>
  <si>
    <t>+</t>
  </si>
  <si>
    <t>=</t>
  </si>
  <si>
    <t>総計　従来(年間費用)</t>
    <rPh sb="0" eb="2">
      <t>ソウケイ</t>
    </rPh>
    <rPh sb="3" eb="5">
      <t>ジュウライ</t>
    </rPh>
    <rPh sb="6" eb="8">
      <t>ネンカン</t>
    </rPh>
    <rPh sb="8" eb="10">
      <t>ヒヨウ</t>
    </rPh>
    <phoneticPr fontId="1"/>
  </si>
  <si>
    <t>総計　ODIN導入後 (年間費用)</t>
    <rPh sb="0" eb="2">
      <t>ソウケイ</t>
    </rPh>
    <rPh sb="7" eb="9">
      <t>ドウニュウ</t>
    </rPh>
    <rPh sb="9" eb="10">
      <t>アト</t>
    </rPh>
    <rPh sb="12" eb="14">
      <t>ネンカン</t>
    </rPh>
    <rPh sb="14" eb="16">
      <t>ヒヨウ</t>
    </rPh>
    <phoneticPr fontId="1"/>
  </si>
  <si>
    <t>PREMIUMでの総削減時間(年間)　※１・２</t>
    <rPh sb="9" eb="10">
      <t>ソウ</t>
    </rPh>
    <rPh sb="10" eb="12">
      <t>サクゲン</t>
    </rPh>
    <rPh sb="12" eb="14">
      <t>ジカン</t>
    </rPh>
    <rPh sb="15" eb="17">
      <t>ネンカン</t>
    </rPh>
    <phoneticPr fontId="1"/>
  </si>
  <si>
    <t>※１・・・配送計画を含む。</t>
    <rPh sb="5" eb="7">
      <t>ハイソウ</t>
    </rPh>
    <rPh sb="7" eb="9">
      <t>ケイカク</t>
    </rPh>
    <rPh sb="10" eb="11">
      <t>フク</t>
    </rPh>
    <phoneticPr fontId="1"/>
  </si>
  <si>
    <t>※２・・・
ドライバー10名、管理者１名での年間総時間、
15360時間(8人×8時間×20日×12ヶ月)となります。</t>
    <rPh sb="13" eb="14">
      <t>メイ</t>
    </rPh>
    <rPh sb="15" eb="18">
      <t>カンリシャ</t>
    </rPh>
    <rPh sb="19" eb="20">
      <t>メイ</t>
    </rPh>
    <rPh sb="22" eb="24">
      <t>ネンカン</t>
    </rPh>
    <rPh sb="24" eb="25">
      <t>ソウ</t>
    </rPh>
    <rPh sb="25" eb="27">
      <t>ジカン</t>
    </rPh>
    <rPh sb="34" eb="36">
      <t>ジカン</t>
    </rPh>
    <rPh sb="38" eb="39">
      <t>ニン</t>
    </rPh>
    <rPh sb="41" eb="43">
      <t>ジカン</t>
    </rPh>
    <rPh sb="46" eb="47">
      <t>ニチ</t>
    </rPh>
    <rPh sb="51" eb="52">
      <t>ゲツ</t>
    </rPh>
    <phoneticPr fontId="1"/>
  </si>
  <si>
    <t>効果測定、配送計画</t>
    <rPh sb="0" eb="2">
      <t>コウカ</t>
    </rPh>
    <rPh sb="2" eb="4">
      <t>ソクテイ</t>
    </rPh>
    <rPh sb="5" eb="7">
      <t>ハイソウ</t>
    </rPh>
    <rPh sb="7" eb="9">
      <t>ケイカク</t>
    </rPh>
    <phoneticPr fontId="1"/>
  </si>
  <si>
    <t>結論</t>
  </si>
  <si>
    <t>配送計画 総削減額(年間)</t>
  </si>
  <si>
    <t>①・④からの削減時間(年間)</t>
  </si>
  <si>
    <t>←「時間の削減＋削減した時間で他の業務ができる」ため、２倍の効果がございます。</t>
  </si>
  <si>
    <t>※１・・・ドライバー10名、管理者１名での年間総時間は、21120時間(11人×8時間×20日×12ヶ月)となります。</t>
    <rPh sb="12" eb="13">
      <t>メイ</t>
    </rPh>
    <rPh sb="14" eb="17">
      <t>カンリシャ</t>
    </rPh>
    <rPh sb="18" eb="19">
      <t>メイ</t>
    </rPh>
    <rPh sb="21" eb="23">
      <t>ネンカン</t>
    </rPh>
    <rPh sb="23" eb="24">
      <t>ソウ</t>
    </rPh>
    <rPh sb="24" eb="26">
      <t>ジカン</t>
    </rPh>
    <rPh sb="33" eb="35">
      <t>ジカン</t>
    </rPh>
    <rPh sb="38" eb="39">
      <t>ニン</t>
    </rPh>
    <rPh sb="41" eb="43">
      <t>ジカン</t>
    </rPh>
    <rPh sb="46" eb="47">
      <t>ニチ</t>
    </rPh>
    <rPh sb="51" eb="52">
      <t>ゲツ</t>
    </rPh>
    <phoneticPr fontId="1"/>
  </si>
  <si>
    <t>ODIN 年間利用費(10人)</t>
    <phoneticPr fontId="1"/>
  </si>
  <si>
    <t>【管理者側】配送計画作成効果</t>
  </si>
  <si>
    <t>10人の計画の作成(1回の作成)が1時間から15分になった場合(45分の削減)。２回計画を作成。(1回は事前の作成、もう1回は当日の練り直し時)</t>
  </si>
  <si>
    <t>従来(年間費用)</t>
  </si>
  <si>
    <t>ODIN導入後 (年間費用)</t>
  </si>
  <si>
    <t>②</t>
  </si>
  <si>
    <t>【ドライバー側】ガソリン代削減費用</t>
  </si>
  <si>
    <t>HPより、10人分のガソリン削減費用(50カ所を４人で配送した場合、1日54kmの削減。10人だと1日135kmの削減。ガソリンは7km/L、１Lあたり142円))</t>
    <rPh sb="8" eb="9">
      <t>ブン</t>
    </rPh>
    <rPh sb="79" eb="80">
      <t>エン</t>
    </rPh>
    <phoneticPr fontId="1"/>
  </si>
  <si>
    <t>③</t>
  </si>
  <si>
    <t>【管理者側】管理者が紙で計画を作成している場合の削減(ドライバー10名、管理者1名で1日10枚、1日110枚の削減)</t>
  </si>
  <si>
    <t>④</t>
  </si>
  <si>
    <t>紙のインク量の削減</t>
    <rPh sb="0" eb="1">
      <t>カミ</t>
    </rPh>
    <rPh sb="5" eb="6">
      <t>リョウ</t>
    </rPh>
    <rPh sb="7" eb="9">
      <t>サクゲン</t>
    </rPh>
    <phoneticPr fontId="1"/>
  </si>
  <si>
    <t>管理者・ドライバーの11人が、一人当たり、10枚持っている場合(400枚印刷したらインクが無くなる想定。インクは、3色(3本)と想定)</t>
    <rPh sb="0" eb="3">
      <t>カンリシャ</t>
    </rPh>
    <rPh sb="12" eb="13">
      <t>ニン</t>
    </rPh>
    <rPh sb="15" eb="17">
      <t>ヒトリ</t>
    </rPh>
    <rPh sb="17" eb="18">
      <t>ア</t>
    </rPh>
    <rPh sb="23" eb="24">
      <t>マイ</t>
    </rPh>
    <rPh sb="24" eb="25">
      <t>モ</t>
    </rPh>
    <rPh sb="29" eb="31">
      <t>バアイ</t>
    </rPh>
    <rPh sb="35" eb="36">
      <t>マイ</t>
    </rPh>
    <rPh sb="36" eb="38">
      <t>インサツ</t>
    </rPh>
    <rPh sb="45" eb="46">
      <t>ナ</t>
    </rPh>
    <rPh sb="49" eb="51">
      <t>ソウテイ</t>
    </rPh>
    <rPh sb="58" eb="59">
      <t>ショク</t>
    </rPh>
    <rPh sb="61" eb="62">
      <t>ホン</t>
    </rPh>
    <rPh sb="64" eb="66">
      <t>ソウテイ</t>
    </rPh>
    <phoneticPr fontId="1"/>
  </si>
  <si>
    <t>⑤</t>
  </si>
  <si>
    <t>【管理者側】事前に計画を立てて置き、２日後の計画に追加があった際の対応</t>
    <phoneticPr fontId="1"/>
  </si>
  <si>
    <t>1日に1件を1名のドライバーに1時間かかっていたものを10分で対応できるようになった場合(1日あたり、50分の削減。3営業所で共有し対応。20分削減)</t>
    <rPh sb="46" eb="47">
      <t>ニチ</t>
    </rPh>
    <rPh sb="53" eb="54">
      <t>フン</t>
    </rPh>
    <rPh sb="55" eb="57">
      <t>サクゲン</t>
    </rPh>
    <rPh sb="59" eb="62">
      <t>エイギョウショ</t>
    </rPh>
    <rPh sb="63" eb="65">
      <t>キョウユウ</t>
    </rPh>
    <rPh sb="66" eb="68">
      <t>タイオウ</t>
    </rPh>
    <rPh sb="71" eb="72">
      <t>フン</t>
    </rPh>
    <rPh sb="72" eb="74">
      <t>サクゲン</t>
    </rPh>
    <phoneticPr fontId="1"/>
  </si>
  <si>
    <t>⑥</t>
  </si>
  <si>
    <t>配車表をシステムで作成できた際の紙の削減効果。</t>
    <phoneticPr fontId="1"/>
  </si>
  <si>
    <t>1日に2枚管理者が紙で作っていた。ドライバーには、1日2枚渡していた。</t>
  </si>
  <si>
    <t>総計　従来(年間費用)</t>
  </si>
  <si>
    <t>総計　ODIN導入後 (年間費用)</t>
  </si>
  <si>
    <t>配送計画 総削減額</t>
  </si>
  <si>
    <t>①④から削減時間への換算(年間)</t>
  </si>
  <si>
    <t>このエクセルは、動態管理の効果測定の概算データとなります。各お客様の実情に合わせて変更してもらえるとより、効果がわかるかと思います。</t>
    <rPh sb="8" eb="10">
      <t>ドウタイ</t>
    </rPh>
    <rPh sb="10" eb="12">
      <t>カンリ</t>
    </rPh>
    <rPh sb="13" eb="15">
      <t>コウカ</t>
    </rPh>
    <rPh sb="15" eb="17">
      <t>ソクテイ</t>
    </rPh>
    <rPh sb="18" eb="20">
      <t>ガイサン</t>
    </rPh>
    <rPh sb="29" eb="30">
      <t>カク</t>
    </rPh>
    <rPh sb="31" eb="33">
      <t>キャクサマ</t>
    </rPh>
    <rPh sb="34" eb="36">
      <t>ジツジョウ</t>
    </rPh>
    <rPh sb="37" eb="38">
      <t>ア</t>
    </rPh>
    <rPh sb="41" eb="43">
      <t>ヘンコウ</t>
    </rPh>
    <rPh sb="53" eb="55">
      <t>コウカ</t>
    </rPh>
    <rPh sb="61" eb="62">
      <t>オモ</t>
    </rPh>
    <phoneticPr fontId="1"/>
  </si>
  <si>
    <t>効果測定、動態管理</t>
    <rPh sb="0" eb="2">
      <t>コウカ</t>
    </rPh>
    <rPh sb="2" eb="4">
      <t>ソクテイ</t>
    </rPh>
    <rPh sb="5" eb="7">
      <t>ドウタイ</t>
    </rPh>
    <rPh sb="7" eb="9">
      <t>カンリ</t>
    </rPh>
    <phoneticPr fontId="1"/>
  </si>
  <si>
    <t>動態管理 総削減額(年間)</t>
    <rPh sb="0" eb="2">
      <t>ドウタイ</t>
    </rPh>
    <rPh sb="2" eb="4">
      <t>カンリ</t>
    </rPh>
    <phoneticPr fontId="1"/>
  </si>
  <si>
    <t>⑤以外からの削減時間(年間)</t>
    <rPh sb="1" eb="3">
      <t>イガイ</t>
    </rPh>
    <phoneticPr fontId="1"/>
  </si>
  <si>
    <t>【ドライバー側】日報作成時間の削減</t>
  </si>
  <si>
    <t>【管理者側】急な行先があった際の対応</t>
  </si>
  <si>
    <t>1日に1件、1名のドライバーに1時間かかっていたものを20分で対応できるようになった場合(毎日40分の削減)</t>
    <rPh sb="45" eb="47">
      <t>マイニチ</t>
    </rPh>
    <rPh sb="49" eb="50">
      <t>フン</t>
    </rPh>
    <rPh sb="51" eb="53">
      <t>サクゲン</t>
    </rPh>
    <phoneticPr fontId="1"/>
  </si>
  <si>
    <t>【管理者側】急な事故やドライバーの体調不良の際の緊急対応</t>
    <phoneticPr fontId="1"/>
  </si>
  <si>
    <t>10日に１件あり、対応に１時間半(※1)かかるものを20分(※2)でできるようになった場合。(10日に1度、1時間10分の削減。月で210分削減)</t>
    <rPh sb="2" eb="3">
      <t>ヒ</t>
    </rPh>
    <rPh sb="5" eb="6">
      <t>ケン</t>
    </rPh>
    <rPh sb="9" eb="11">
      <t>タイオウ</t>
    </rPh>
    <rPh sb="13" eb="15">
      <t>ジカン</t>
    </rPh>
    <rPh sb="15" eb="16">
      <t>ハン</t>
    </rPh>
    <rPh sb="28" eb="29">
      <t>フン</t>
    </rPh>
    <rPh sb="43" eb="45">
      <t>バアイ</t>
    </rPh>
    <rPh sb="49" eb="50">
      <t>ヒ</t>
    </rPh>
    <rPh sb="52" eb="53">
      <t>ド</t>
    </rPh>
    <rPh sb="55" eb="57">
      <t>ジカン</t>
    </rPh>
    <rPh sb="59" eb="60">
      <t>フン</t>
    </rPh>
    <rPh sb="61" eb="63">
      <t>サクゲン</t>
    </rPh>
    <rPh sb="64" eb="65">
      <t>ツキ</t>
    </rPh>
    <rPh sb="69" eb="70">
      <t>フン</t>
    </rPh>
    <rPh sb="70" eb="72">
      <t>サクゲン</t>
    </rPh>
    <rPh sb="72" eb="73">
      <t>ケンハン</t>
    </rPh>
    <phoneticPr fontId="1"/>
  </si>
  <si>
    <t>※１・・・電話出れないのが１時間、他のドライバーを行かせるまで30分と考える</t>
    <phoneticPr fontId="1"/>
  </si>
  <si>
    <t>※２・・・他のドライバーを行かせるまで20分と考える</t>
    <rPh sb="23" eb="24">
      <t>カンガ</t>
    </rPh>
    <phoneticPr fontId="1"/>
  </si>
  <si>
    <t>【ドライバー側】ナビ機能</t>
    <phoneticPr fontId="1"/>
  </si>
  <si>
    <t>1日、1ドライバー、8件の行先とした場合、これまで毎回2分かかっていたものが、30秒で出来るようになる場合(毎日2時間削減)</t>
    <rPh sb="1" eb="2">
      <t>ニチ</t>
    </rPh>
    <rPh sb="11" eb="12">
      <t>ケン</t>
    </rPh>
    <rPh sb="13" eb="15">
      <t>イキサキ</t>
    </rPh>
    <rPh sb="18" eb="20">
      <t>バアイ</t>
    </rPh>
    <rPh sb="25" eb="27">
      <t>マイカイ</t>
    </rPh>
    <rPh sb="28" eb="29">
      <t>フン</t>
    </rPh>
    <rPh sb="41" eb="42">
      <t>ビョウ</t>
    </rPh>
    <rPh sb="43" eb="45">
      <t>デキ</t>
    </rPh>
    <rPh sb="51" eb="53">
      <t>バアイ</t>
    </rPh>
    <rPh sb="54" eb="56">
      <t>マイニチ</t>
    </rPh>
    <rPh sb="57" eb="59">
      <t>ジカン</t>
    </rPh>
    <rPh sb="59" eb="61">
      <t>サクゲン</t>
    </rPh>
    <phoneticPr fontId="1"/>
  </si>
  <si>
    <t>紙からデジタル化した場合の紙(日報)の使用量</t>
    <rPh sb="0" eb="1">
      <t>カミ</t>
    </rPh>
    <rPh sb="7" eb="8">
      <t>カ</t>
    </rPh>
    <rPh sb="10" eb="12">
      <t>バアイ</t>
    </rPh>
    <rPh sb="13" eb="14">
      <t>カミ</t>
    </rPh>
    <rPh sb="15" eb="17">
      <t>ニッポウ</t>
    </rPh>
    <rPh sb="19" eb="22">
      <t>シヨウリョウ</t>
    </rPh>
    <phoneticPr fontId="1"/>
  </si>
  <si>
    <t>10人の紙の日報をデジタル化する場合(一人当たり、8枚持っている場合。月に1600枚の削減)</t>
    <rPh sb="2" eb="3">
      <t>ニン</t>
    </rPh>
    <rPh sb="4" eb="5">
      <t>カミ</t>
    </rPh>
    <rPh sb="6" eb="8">
      <t>ニッポウ</t>
    </rPh>
    <rPh sb="13" eb="14">
      <t>カ</t>
    </rPh>
    <rPh sb="16" eb="18">
      <t>バアイ</t>
    </rPh>
    <rPh sb="35" eb="36">
      <t>ツキ</t>
    </rPh>
    <rPh sb="41" eb="42">
      <t>マイ</t>
    </rPh>
    <rPh sb="43" eb="45">
      <t>サクゲン</t>
    </rPh>
    <phoneticPr fontId="1"/>
  </si>
  <si>
    <t>　10GBまで無料のストレージサービスがあるようですので、当面かからないので、無償で考えております。</t>
    <rPh sb="7" eb="9">
      <t>ムリョウ</t>
    </rPh>
    <rPh sb="29" eb="31">
      <t>トウメン</t>
    </rPh>
    <rPh sb="39" eb="41">
      <t>ムショウ</t>
    </rPh>
    <rPh sb="42" eb="43">
      <t>カンガ</t>
    </rPh>
    <phoneticPr fontId="1"/>
  </si>
  <si>
    <t>⑥</t>
    <phoneticPr fontId="1"/>
  </si>
  <si>
    <t>【管理者・事務員側】日報の検索時間(決算時期が近づいた時や、過去の問合せなどがあった際。決算時期１回、過去の問合せ１ヶ月に１回ある想定)</t>
  </si>
  <si>
    <t>10人の日報を確認した時(一人当たり10分かかるのを、3分で確認できるようになった場合。1回の検索時間を７分削減。)</t>
    <rPh sb="2" eb="3">
      <t>ニン</t>
    </rPh>
    <rPh sb="4" eb="6">
      <t>ニッポウ</t>
    </rPh>
    <rPh sb="7" eb="9">
      <t>カクニン</t>
    </rPh>
    <rPh sb="11" eb="12">
      <t>トキ</t>
    </rPh>
    <rPh sb="13" eb="15">
      <t>ヒトリ</t>
    </rPh>
    <rPh sb="15" eb="16">
      <t>ア</t>
    </rPh>
    <rPh sb="20" eb="21">
      <t>フン</t>
    </rPh>
    <rPh sb="28" eb="29">
      <t>フン</t>
    </rPh>
    <rPh sb="30" eb="32">
      <t>カクニン</t>
    </rPh>
    <rPh sb="41" eb="43">
      <t>バアイ</t>
    </rPh>
    <rPh sb="45" eb="46">
      <t>カイ</t>
    </rPh>
    <rPh sb="47" eb="49">
      <t>ケンサク</t>
    </rPh>
    <rPh sb="49" eb="51">
      <t>ジカン</t>
    </rPh>
    <rPh sb="53" eb="54">
      <t>フン</t>
    </rPh>
    <rPh sb="54" eb="56">
      <t>サクゲン</t>
    </rPh>
    <phoneticPr fontId="1"/>
  </si>
  <si>
    <t>【事務員側】ドライバーが紙に記載した日報がわかりずらい為、事務員が書き直している場合</t>
  </si>
  <si>
    <t>(1名あたり、日報作成は10分かかり、ヒアリングに２分、確認に5分かかる場合。毎日10分削減)</t>
    <phoneticPr fontId="1"/>
  </si>
  <si>
    <t>動態管理 総削減額</t>
    <rPh sb="0" eb="2">
      <t>ドウタイ</t>
    </rPh>
    <rPh sb="2" eb="4">
      <t>カンリ</t>
    </rPh>
    <phoneticPr fontId="1"/>
  </si>
  <si>
    <t>⑤以外からの削減時間(年間)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</si>
</sst>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General&quot;人&quot;"/>
    <numFmt numFmtId="177" formatCode="General&quot;分&quot;"/>
    <numFmt numFmtId="178" formatCode="General&quot;円&quot;"/>
    <numFmt numFmtId="179" formatCode="General&quot;日&quot;"/>
    <numFmt numFmtId="180" formatCode="#,##0&quot;円&quot;"/>
    <numFmt numFmtId="181" formatCode="General&quot;枚&quot;"/>
    <numFmt numFmtId="182" formatCode="General&quot;本&quot;"/>
    <numFmt numFmtId="183" formatCode="General&quot;回&quot;"/>
    <numFmt numFmtId="184" formatCode="General&quot;時間&quot;"/>
    <numFmt numFmtId="185" formatCode="General&quot;ヶ月&quot;"/>
    <numFmt numFmtId="186" formatCode="General&quot;件&quot;"/>
    <numFmt numFmtId="187" formatCode="0.0&quot;分&quot;"/>
    <numFmt numFmtId="188" formatCode="General&quot;分(※1)&quot;"/>
    <numFmt numFmtId="189" formatCode="General&quot;km&quot;"/>
    <numFmt numFmtId="190" formatCode="&quot;※約&quot;General&quot;ヶ月で元が取れる計算となります&quot;"/>
    <numFmt numFmtId="191" formatCode="General&quot;台で利用時&quot;"/>
  </numFmts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0" fillId="2" borderId="0" xfId="0" applyFill="1">
      <alignment vertical="center"/>
    </xf>
    <xf numFmtId="182" fontId="0" fillId="0" borderId="0" xfId="0" applyNumberFormat="1">
      <alignment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85" fontId="0" fillId="0" borderId="0" xfId="0" applyNumberFormat="1">
      <alignment vertical="center"/>
    </xf>
    <xf numFmtId="0" fontId="0" fillId="5" borderId="0" xfId="0" applyFill="1">
      <alignment vertical="center"/>
    </xf>
    <xf numFmtId="184" fontId="0" fillId="0" borderId="0" xfId="0" applyNumberFormat="1">
      <alignment vertical="center"/>
    </xf>
    <xf numFmtId="0" fontId="0" fillId="6" borderId="0" xfId="0" applyFill="1">
      <alignment vertical="center"/>
    </xf>
    <xf numFmtId="180" fontId="0" fillId="6" borderId="0" xfId="0" applyNumberFormat="1" applyFill="1">
      <alignment vertical="center"/>
    </xf>
    <xf numFmtId="186" fontId="0" fillId="0" borderId="0" xfId="0" applyNumberFormat="1">
      <alignment vertical="center"/>
    </xf>
    <xf numFmtId="187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180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0" fontId="2" fillId="4" borderId="0" xfId="0" applyFont="1" applyFill="1">
      <alignment vertical="center"/>
    </xf>
    <xf numFmtId="180" fontId="2" fillId="4" borderId="0" xfId="0" applyNumberFormat="1" applyFont="1" applyFill="1">
      <alignment vertical="center"/>
    </xf>
    <xf numFmtId="0" fontId="2" fillId="0" borderId="0" xfId="0" applyFont="1" applyAlignment="1">
      <alignment horizontal="center" vertical="center"/>
    </xf>
    <xf numFmtId="188" fontId="0" fillId="0" borderId="0" xfId="0" applyNumberFormat="1">
      <alignment vertical="center"/>
    </xf>
    <xf numFmtId="189" fontId="0" fillId="0" borderId="0" xfId="0" applyNumberFormat="1">
      <alignment vertical="center"/>
    </xf>
    <xf numFmtId="190" fontId="2" fillId="4" borderId="0" xfId="0" applyNumberFormat="1" applyFont="1" applyFill="1" applyAlignment="1">
      <alignment horizontal="left" vertical="center"/>
    </xf>
    <xf numFmtId="191" fontId="0" fillId="0" borderId="0" xfId="0" applyNumberForma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8574A-8CA4-44A6-B85B-152ED80DDC0E}">
  <dimension ref="A1:V15"/>
  <sheetViews>
    <sheetView zoomScaleNormal="100" workbookViewId="0">
      <selection activeCell="D6" sqref="D6"/>
    </sheetView>
  </sheetViews>
  <sheetFormatPr defaultRowHeight="18.75"/>
  <cols>
    <col min="1" max="2" width="4.25" customWidth="1"/>
    <col min="3" max="3" width="41.75" customWidth="1"/>
    <col min="4" max="4" width="11.5" bestFit="1" customWidth="1"/>
    <col min="5" max="5" width="3.375" style="10" customWidth="1"/>
    <col min="6" max="6" width="8.75" customWidth="1"/>
    <col min="7" max="7" width="3.375" style="10" customWidth="1"/>
    <col min="8" max="8" width="7.25" bestFit="1" customWidth="1"/>
    <col min="9" max="9" width="3.375" style="10" customWidth="1"/>
    <col min="10" max="10" width="9.875" bestFit="1" customWidth="1"/>
    <col min="11" max="11" width="3.375" style="10" customWidth="1"/>
    <col min="12" max="12" width="9.875" bestFit="1" customWidth="1"/>
    <col min="13" max="13" width="3.375" style="10" customWidth="1"/>
    <col min="14" max="14" width="9.5" customWidth="1"/>
    <col min="15" max="15" width="3.375" style="10" bestFit="1" customWidth="1"/>
    <col min="16" max="16" width="8.75" customWidth="1"/>
    <col min="17" max="17" width="3.375" style="10" bestFit="1" customWidth="1"/>
    <col min="18" max="18" width="9.625" customWidth="1"/>
    <col min="19" max="19" width="3.375" style="10" bestFit="1" customWidth="1"/>
    <col min="20" max="20" width="11.5" customWidth="1"/>
    <col min="22" max="22" width="40" customWidth="1"/>
    <col min="23" max="23" width="11.5" bestFit="1" customWidth="1"/>
  </cols>
  <sheetData>
    <row r="1" spans="1:22">
      <c r="A1" t="s">
        <v>0</v>
      </c>
    </row>
    <row r="2" spans="1:22">
      <c r="A2" t="s">
        <v>1</v>
      </c>
    </row>
    <row r="4" spans="1:22">
      <c r="B4" t="s">
        <v>2</v>
      </c>
    </row>
    <row r="5" spans="1:22">
      <c r="C5" s="12" t="s">
        <v>3</v>
      </c>
      <c r="D5" s="1">
        <v>10</v>
      </c>
    </row>
    <row r="6" spans="1:22">
      <c r="C6" s="12" t="s">
        <v>4</v>
      </c>
      <c r="D6" s="1">
        <v>1</v>
      </c>
    </row>
    <row r="7" spans="1:22">
      <c r="C7" s="12" t="s">
        <v>5</v>
      </c>
      <c r="D7" s="5">
        <v>1000</v>
      </c>
    </row>
    <row r="8" spans="1:22">
      <c r="C8" s="12" t="s">
        <v>6</v>
      </c>
      <c r="D8" s="4">
        <v>20</v>
      </c>
    </row>
    <row r="10" spans="1:22">
      <c r="C10" s="7" t="s">
        <v>7</v>
      </c>
      <c r="D10" s="3">
        <v>0</v>
      </c>
      <c r="F10" s="5">
        <v>1200</v>
      </c>
    </row>
    <row r="11" spans="1:22">
      <c r="C11" s="7" t="s">
        <v>8</v>
      </c>
      <c r="D11" s="5">
        <v>165000</v>
      </c>
      <c r="F11" s="5">
        <v>2000</v>
      </c>
    </row>
    <row r="12" spans="1:22">
      <c r="C12" s="7" t="s">
        <v>9</v>
      </c>
      <c r="D12" s="5">
        <v>165000</v>
      </c>
      <c r="F12" s="5">
        <v>2300</v>
      </c>
    </row>
    <row r="13" spans="1:22">
      <c r="C13" t="s">
        <v>10</v>
      </c>
      <c r="V13" s="2"/>
    </row>
    <row r="14" spans="1:22">
      <c r="C14" s="13"/>
      <c r="D14" s="10"/>
      <c r="E14"/>
      <c r="F14" s="10"/>
      <c r="G14"/>
      <c r="H14" s="10"/>
      <c r="I14"/>
      <c r="J14" s="10"/>
      <c r="K14"/>
      <c r="L14" s="10"/>
      <c r="M14"/>
      <c r="N14" s="10"/>
      <c r="O14"/>
      <c r="P14" s="10"/>
      <c r="Q14"/>
      <c r="R14" s="10"/>
      <c r="S14"/>
      <c r="U14" s="2"/>
    </row>
    <row r="15" spans="1:22">
      <c r="C15" s="13"/>
      <c r="D15" s="10"/>
      <c r="E15"/>
      <c r="F15" s="10"/>
      <c r="G15"/>
      <c r="H15" s="10"/>
      <c r="I15"/>
      <c r="J15" s="10"/>
      <c r="K15"/>
      <c r="L15" s="10"/>
      <c r="M15"/>
      <c r="N15" s="10"/>
      <c r="O15"/>
      <c r="P15" s="10"/>
      <c r="Q15"/>
      <c r="R15" s="10"/>
      <c r="S15"/>
      <c r="U15" s="2"/>
    </row>
  </sheetData>
  <phoneticPr fontId="1"/>
  <pageMargins left="0.70866141732283472" right="0.70866141732283472" top="0.74803149606299213" bottom="0.74803149606299213" header="0.31496062992125984" footer="0.31496062992125984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F7E40-024F-4B70-ACF7-805E9ECE3857}">
  <dimension ref="A1:W107"/>
  <sheetViews>
    <sheetView tabSelected="1" topLeftCell="A70" zoomScaleNormal="100" workbookViewId="0">
      <selection activeCell="C80" sqref="C80"/>
    </sheetView>
  </sheetViews>
  <sheetFormatPr defaultRowHeight="18.75"/>
  <cols>
    <col min="1" max="2" width="4.25" customWidth="1"/>
    <col min="3" max="3" width="41.75" customWidth="1"/>
    <col min="4" max="4" width="11.5" bestFit="1" customWidth="1"/>
    <col min="5" max="5" width="3.375" style="10" customWidth="1"/>
    <col min="6" max="6" width="14.625" customWidth="1"/>
    <col min="7" max="7" width="3.375" style="10" customWidth="1"/>
    <col min="8" max="8" width="7.25" bestFit="1" customWidth="1"/>
    <col min="9" max="9" width="3.375" style="10" customWidth="1"/>
    <col min="10" max="10" width="9.875" bestFit="1" customWidth="1"/>
    <col min="11" max="11" width="3.375" style="10" customWidth="1"/>
    <col min="12" max="12" width="9.875" bestFit="1" customWidth="1"/>
    <col min="13" max="13" width="3.375" style="10" customWidth="1"/>
    <col min="14" max="14" width="9.5" customWidth="1"/>
    <col min="15" max="15" width="3.375" style="10" bestFit="1" customWidth="1"/>
    <col min="16" max="16" width="9.875" bestFit="1" customWidth="1"/>
    <col min="17" max="17" width="3.375" style="10" bestFit="1" customWidth="1"/>
    <col min="18" max="18" width="9.625" customWidth="1"/>
    <col min="19" max="19" width="3.375" style="10" bestFit="1" customWidth="1"/>
    <col min="20" max="20" width="11.5" customWidth="1"/>
    <col min="22" max="22" width="40" customWidth="1"/>
    <col min="23" max="23" width="11.5" bestFit="1" customWidth="1"/>
  </cols>
  <sheetData>
    <row r="1" spans="1:22">
      <c r="A1" t="s">
        <v>0</v>
      </c>
    </row>
    <row r="2" spans="1:22">
      <c r="B2" t="s">
        <v>11</v>
      </c>
    </row>
    <row r="3" spans="1:22">
      <c r="B3" t="s">
        <v>12</v>
      </c>
    </row>
    <row r="4" spans="1:22">
      <c r="B4" t="s">
        <v>13</v>
      </c>
    </row>
    <row r="5" spans="1:22">
      <c r="B5" t="s">
        <v>14</v>
      </c>
    </row>
    <row r="6" spans="1:22">
      <c r="B6" t="s">
        <v>15</v>
      </c>
    </row>
    <row r="7" spans="1:22">
      <c r="B7" t="s">
        <v>16</v>
      </c>
    </row>
    <row r="9" spans="1:22">
      <c r="B9" t="s">
        <v>2</v>
      </c>
    </row>
    <row r="10" spans="1:22">
      <c r="C10" s="12" t="s">
        <v>17</v>
      </c>
      <c r="D10" s="5">
        <f>W104</f>
        <v>5162046.4761904767</v>
      </c>
    </row>
    <row r="11" spans="1:22">
      <c r="C11" s="12" t="s">
        <v>18</v>
      </c>
      <c r="D11" s="13">
        <f>W105</f>
        <v>15436</v>
      </c>
      <c r="F11" t="s">
        <v>19</v>
      </c>
    </row>
    <row r="12" spans="1:22">
      <c r="C12" s="12" t="s">
        <v>20</v>
      </c>
      <c r="D12" s="13"/>
      <c r="V12" s="2"/>
    </row>
    <row r="13" spans="1:22">
      <c r="C13" s="12" t="s">
        <v>21</v>
      </c>
      <c r="D13" s="13"/>
      <c r="V13" s="2"/>
    </row>
    <row r="14" spans="1:22">
      <c r="C14" s="12" t="s">
        <v>22</v>
      </c>
      <c r="D14" s="13"/>
      <c r="V14" s="2"/>
    </row>
    <row r="15" spans="1:22">
      <c r="C15" s="14" t="s">
        <v>23</v>
      </c>
      <c r="D15" s="15">
        <f>L101</f>
        <v>441000</v>
      </c>
      <c r="K15"/>
      <c r="L15" s="2"/>
      <c r="M15"/>
      <c r="O15"/>
      <c r="Q15"/>
      <c r="S15"/>
    </row>
    <row r="16" spans="1:22">
      <c r="C16" s="29">
        <f>ROUND(D15/(D10/12),1)</f>
        <v>1</v>
      </c>
      <c r="D16" s="15"/>
      <c r="K16"/>
      <c r="L16" s="2"/>
      <c r="M16"/>
      <c r="O16"/>
      <c r="Q16"/>
      <c r="S16"/>
    </row>
    <row r="17" spans="2:23">
      <c r="D17" s="13"/>
    </row>
    <row r="18" spans="2:23">
      <c r="B18" t="s">
        <v>24</v>
      </c>
      <c r="C18" s="7" t="s">
        <v>25</v>
      </c>
    </row>
    <row r="19" spans="2:23">
      <c r="C19" t="s">
        <v>26</v>
      </c>
    </row>
    <row r="20" spans="2:23">
      <c r="C20" t="s">
        <v>27</v>
      </c>
    </row>
    <row r="21" spans="2:23">
      <c r="C21" t="s">
        <v>28</v>
      </c>
      <c r="D21" s="9">
        <v>1</v>
      </c>
      <c r="E21" s="10" t="s">
        <v>29</v>
      </c>
      <c r="F21" s="27">
        <f>(((15*20/60)*10+10*5)*10)+(((15*20/60)*6+6*5)*5)+(((15*20/60)*3+3*5)*5+20*20)</f>
        <v>1850</v>
      </c>
      <c r="G21" s="10" t="s">
        <v>30</v>
      </c>
      <c r="H21">
        <v>60</v>
      </c>
      <c r="I21" s="10" t="s">
        <v>29</v>
      </c>
      <c r="J21" s="3">
        <f>基本情報!$D$7</f>
        <v>1000</v>
      </c>
      <c r="K21" s="10" t="s">
        <v>31</v>
      </c>
      <c r="L21" s="5">
        <f>D21*F21/H21*J21</f>
        <v>30833.333333333332</v>
      </c>
      <c r="N21" s="2"/>
      <c r="R21" s="3"/>
      <c r="T21" s="4"/>
      <c r="V21" s="5" t="s">
        <v>32</v>
      </c>
      <c r="W21" s="5">
        <f>L21*12</f>
        <v>370000</v>
      </c>
    </row>
    <row r="22" spans="2:23">
      <c r="C22" t="s">
        <v>33</v>
      </c>
      <c r="D22" s="9">
        <v>1</v>
      </c>
      <c r="E22" s="10" t="s">
        <v>29</v>
      </c>
      <c r="F22" s="2">
        <v>20</v>
      </c>
      <c r="G22" s="10" t="s">
        <v>30</v>
      </c>
      <c r="H22">
        <v>60</v>
      </c>
      <c r="I22" s="10" t="s">
        <v>34</v>
      </c>
      <c r="J22" s="3">
        <f>基本情報!$D$7</f>
        <v>1000</v>
      </c>
      <c r="K22" s="10" t="s">
        <v>31</v>
      </c>
      <c r="L22" s="5">
        <f>D22*F22/H22*J22</f>
        <v>333.33333333333331</v>
      </c>
      <c r="N22" s="5"/>
      <c r="P22" s="3"/>
      <c r="R22" s="4"/>
      <c r="T22" s="5"/>
      <c r="V22" s="5" t="s">
        <v>35</v>
      </c>
      <c r="W22" s="5">
        <f>L22*12</f>
        <v>4000</v>
      </c>
    </row>
    <row r="23" spans="2:23">
      <c r="C23" t="s">
        <v>36</v>
      </c>
      <c r="D23" s="5">
        <f>L21-L22</f>
        <v>30500</v>
      </c>
    </row>
    <row r="24" spans="2:23">
      <c r="C24" t="s">
        <v>37</v>
      </c>
      <c r="D24" s="5">
        <f>D23*12</f>
        <v>366000</v>
      </c>
    </row>
    <row r="25" spans="2:23">
      <c r="C25" t="s">
        <v>38</v>
      </c>
      <c r="D25" s="5"/>
    </row>
    <row r="26" spans="2:23">
      <c r="C26" t="s">
        <v>39</v>
      </c>
      <c r="D26" s="5"/>
    </row>
    <row r="27" spans="2:23">
      <c r="D27" s="13"/>
    </row>
    <row r="28" spans="2:23">
      <c r="B28" t="s">
        <v>40</v>
      </c>
      <c r="C28" s="7" t="s">
        <v>41</v>
      </c>
    </row>
    <row r="29" spans="2:23">
      <c r="C29" t="s">
        <v>42</v>
      </c>
    </row>
    <row r="30" spans="2:23">
      <c r="C30" t="s">
        <v>43</v>
      </c>
    </row>
    <row r="31" spans="2:23">
      <c r="C31" t="s">
        <v>28</v>
      </c>
      <c r="D31" s="9">
        <v>2</v>
      </c>
      <c r="E31" s="10" t="s">
        <v>29</v>
      </c>
      <c r="F31" s="2">
        <v>60</v>
      </c>
      <c r="G31" s="10" t="s">
        <v>30</v>
      </c>
      <c r="H31">
        <v>60</v>
      </c>
      <c r="I31" s="10" t="s">
        <v>34</v>
      </c>
      <c r="J31" s="9">
        <v>2</v>
      </c>
      <c r="K31" s="10" t="s">
        <v>29</v>
      </c>
      <c r="L31" s="2">
        <v>30</v>
      </c>
      <c r="M31" s="10" t="s">
        <v>30</v>
      </c>
      <c r="N31">
        <v>60</v>
      </c>
      <c r="O31" s="10" t="s">
        <v>29</v>
      </c>
      <c r="P31" s="3">
        <f>基本情報!$D$7</f>
        <v>1000</v>
      </c>
      <c r="Q31" s="10" t="s">
        <v>29</v>
      </c>
      <c r="R31" s="4">
        <f>基本情報!$D$8</f>
        <v>20</v>
      </c>
      <c r="S31" s="10" t="s">
        <v>44</v>
      </c>
      <c r="T31" s="5">
        <f>((D31*F31/H31)+(J31*L31/N31))*P31*R31</f>
        <v>60000</v>
      </c>
      <c r="V31" s="5" t="s">
        <v>32</v>
      </c>
      <c r="W31" s="5">
        <f>T31*12</f>
        <v>720000</v>
      </c>
    </row>
    <row r="32" spans="2:23">
      <c r="C32" t="s">
        <v>33</v>
      </c>
      <c r="D32" s="9">
        <v>2</v>
      </c>
      <c r="E32" s="10" t="s">
        <v>29</v>
      </c>
      <c r="F32" s="2">
        <v>10</v>
      </c>
      <c r="G32" s="10" t="s">
        <v>30</v>
      </c>
      <c r="H32">
        <v>60</v>
      </c>
      <c r="I32" s="10" t="s">
        <v>34</v>
      </c>
      <c r="J32" s="9">
        <v>2</v>
      </c>
      <c r="K32" s="10" t="s">
        <v>29</v>
      </c>
      <c r="L32" s="2">
        <v>10</v>
      </c>
      <c r="M32" s="10" t="s">
        <v>30</v>
      </c>
      <c r="N32">
        <v>60</v>
      </c>
      <c r="O32" s="10" t="s">
        <v>29</v>
      </c>
      <c r="P32" s="3">
        <f>基本情報!D$7</f>
        <v>1000</v>
      </c>
      <c r="Q32" s="10" t="s">
        <v>29</v>
      </c>
      <c r="R32" s="4">
        <f>基本情報!$D$8</f>
        <v>20</v>
      </c>
      <c r="S32" s="10" t="s">
        <v>44</v>
      </c>
      <c r="T32" s="5">
        <f>((D32*F32/H32)+(J32*L32/N32))*P32*R32</f>
        <v>13333.333333333332</v>
      </c>
      <c r="V32" s="5" t="s">
        <v>35</v>
      </c>
      <c r="W32" s="5">
        <f>T32*12</f>
        <v>160000</v>
      </c>
    </row>
    <row r="33" spans="2:23">
      <c r="C33" t="s">
        <v>36</v>
      </c>
      <c r="D33" s="5">
        <f>T31-T32</f>
        <v>46666.666666666672</v>
      </c>
    </row>
    <row r="34" spans="2:23">
      <c r="C34" t="s">
        <v>37</v>
      </c>
      <c r="D34" s="5">
        <f>D33*12</f>
        <v>560000</v>
      </c>
    </row>
    <row r="36" spans="2:23">
      <c r="B36" t="s">
        <v>45</v>
      </c>
      <c r="C36" s="7" t="s">
        <v>46</v>
      </c>
    </row>
    <row r="37" spans="2:23">
      <c r="C37" t="s">
        <v>47</v>
      </c>
    </row>
    <row r="38" spans="2:23">
      <c r="C38" t="s">
        <v>48</v>
      </c>
      <c r="P38" s="5"/>
    </row>
    <row r="39" spans="2:23">
      <c r="C39" t="s">
        <v>49</v>
      </c>
      <c r="P39" s="5"/>
    </row>
    <row r="40" spans="2:23">
      <c r="C40" t="s">
        <v>28</v>
      </c>
      <c r="D40" s="1">
        <v>1</v>
      </c>
      <c r="E40" s="10" t="s">
        <v>29</v>
      </c>
      <c r="F40" s="2">
        <v>90</v>
      </c>
      <c r="G40" s="10" t="s">
        <v>30</v>
      </c>
      <c r="H40">
        <v>60</v>
      </c>
      <c r="I40" s="10" t="s">
        <v>29</v>
      </c>
      <c r="J40" s="3">
        <f>基本情報!$D$7</f>
        <v>1000</v>
      </c>
      <c r="K40" s="10" t="s">
        <v>29</v>
      </c>
      <c r="L40" s="4">
        <v>3</v>
      </c>
      <c r="M40" s="10" t="s">
        <v>44</v>
      </c>
      <c r="N40" s="5">
        <f>D40*F40/H40*J40*L40</f>
        <v>4500</v>
      </c>
      <c r="V40" s="5" t="s">
        <v>32</v>
      </c>
      <c r="W40" s="5">
        <f>N40*12</f>
        <v>54000</v>
      </c>
    </row>
    <row r="41" spans="2:23">
      <c r="C41" t="s">
        <v>33</v>
      </c>
      <c r="D41" s="1">
        <v>1</v>
      </c>
      <c r="E41" s="10" t="s">
        <v>29</v>
      </c>
      <c r="F41" s="2">
        <v>20</v>
      </c>
      <c r="G41" s="10" t="s">
        <v>30</v>
      </c>
      <c r="H41">
        <v>60</v>
      </c>
      <c r="I41" s="10" t="s">
        <v>29</v>
      </c>
      <c r="J41" s="3">
        <f>基本情報!$D$7</f>
        <v>1000</v>
      </c>
      <c r="K41" s="10" t="s">
        <v>29</v>
      </c>
      <c r="L41" s="4">
        <v>3</v>
      </c>
      <c r="M41" s="10" t="s">
        <v>44</v>
      </c>
      <c r="N41" s="5">
        <f>D41*F41/H41*J41*L41</f>
        <v>1000</v>
      </c>
      <c r="V41" s="5" t="s">
        <v>35</v>
      </c>
      <c r="W41" s="5">
        <f>N41*12</f>
        <v>12000</v>
      </c>
    </row>
    <row r="42" spans="2:23">
      <c r="C42" t="s">
        <v>36</v>
      </c>
      <c r="D42" s="5">
        <f>N40-N41</f>
        <v>3500</v>
      </c>
    </row>
    <row r="43" spans="2:23">
      <c r="C43" t="s">
        <v>37</v>
      </c>
      <c r="D43" s="5">
        <f>D42*12</f>
        <v>42000</v>
      </c>
    </row>
    <row r="44" spans="2:23">
      <c r="C44" t="s">
        <v>50</v>
      </c>
    </row>
    <row r="46" spans="2:23">
      <c r="B46" t="s">
        <v>51</v>
      </c>
      <c r="C46" s="7" t="s">
        <v>52</v>
      </c>
    </row>
    <row r="47" spans="2:23">
      <c r="C47" t="s">
        <v>53</v>
      </c>
    </row>
    <row r="48" spans="2:23">
      <c r="C48" t="s">
        <v>28</v>
      </c>
      <c r="D48" s="1">
        <f>基本情報!$D$5</f>
        <v>10</v>
      </c>
      <c r="E48" s="10" t="s">
        <v>29</v>
      </c>
      <c r="F48" s="2">
        <v>30</v>
      </c>
      <c r="G48" s="10" t="s">
        <v>30</v>
      </c>
      <c r="H48">
        <v>60</v>
      </c>
      <c r="I48" s="10" t="s">
        <v>29</v>
      </c>
      <c r="J48" s="3">
        <f>基本情報!$D$7</f>
        <v>1000</v>
      </c>
      <c r="K48" s="10" t="s">
        <v>29</v>
      </c>
      <c r="L48" s="4">
        <f>基本情報!$D$8</f>
        <v>20</v>
      </c>
      <c r="M48" s="10" t="s">
        <v>44</v>
      </c>
      <c r="N48" s="5">
        <f>D48*F48/H48*J48*L48</f>
        <v>100000</v>
      </c>
      <c r="P48" s="5"/>
      <c r="V48" s="5" t="s">
        <v>32</v>
      </c>
      <c r="W48" s="5">
        <f>N48*12</f>
        <v>1200000</v>
      </c>
    </row>
    <row r="49" spans="2:23">
      <c r="C49" t="s">
        <v>33</v>
      </c>
      <c r="D49" s="1">
        <f>基本情報!$D$5</f>
        <v>10</v>
      </c>
      <c r="E49" s="10" t="s">
        <v>29</v>
      </c>
      <c r="F49" s="2">
        <v>10</v>
      </c>
      <c r="G49" s="10" t="s">
        <v>30</v>
      </c>
      <c r="H49">
        <v>60</v>
      </c>
      <c r="I49" s="10" t="s">
        <v>29</v>
      </c>
      <c r="J49" s="3">
        <f>基本情報!$D$7</f>
        <v>1000</v>
      </c>
      <c r="K49" s="10" t="s">
        <v>29</v>
      </c>
      <c r="L49" s="4">
        <f>基本情報!$D$8</f>
        <v>20</v>
      </c>
      <c r="M49" s="10" t="s">
        <v>44</v>
      </c>
      <c r="N49" s="5">
        <f>D49*F49/H49*J49*L49</f>
        <v>33333.333333333336</v>
      </c>
      <c r="P49" s="5"/>
      <c r="V49" s="5" t="s">
        <v>35</v>
      </c>
      <c r="W49" s="5">
        <f>N49*12</f>
        <v>400000</v>
      </c>
    </row>
    <row r="50" spans="2:23">
      <c r="C50" t="s">
        <v>36</v>
      </c>
      <c r="D50" s="5">
        <f>N48-N49</f>
        <v>66666.666666666657</v>
      </c>
    </row>
    <row r="51" spans="2:23">
      <c r="C51" t="s">
        <v>37</v>
      </c>
      <c r="D51" s="5">
        <f>D50*12</f>
        <v>799999.99999999988</v>
      </c>
    </row>
    <row r="53" spans="2:23">
      <c r="B53" t="s">
        <v>54</v>
      </c>
      <c r="C53" s="7" t="s">
        <v>55</v>
      </c>
    </row>
    <row r="54" spans="2:23">
      <c r="C54" t="s">
        <v>56</v>
      </c>
    </row>
    <row r="55" spans="2:23">
      <c r="C55" t="s">
        <v>28</v>
      </c>
      <c r="D55" s="1">
        <f>基本情報!$D$5</f>
        <v>10</v>
      </c>
      <c r="E55" s="10" t="s">
        <v>29</v>
      </c>
      <c r="F55" s="16">
        <v>15</v>
      </c>
      <c r="G55" s="10" t="s">
        <v>30</v>
      </c>
      <c r="H55" s="2">
        <v>2</v>
      </c>
      <c r="I55" s="10" t="s">
        <v>30</v>
      </c>
      <c r="J55">
        <v>60</v>
      </c>
      <c r="K55" s="10" t="s">
        <v>29</v>
      </c>
      <c r="L55" s="3">
        <f>基本情報!$D$7</f>
        <v>1000</v>
      </c>
      <c r="M55" s="10" t="s">
        <v>29</v>
      </c>
      <c r="N55" s="4">
        <f>基本情報!$D$8</f>
        <v>20</v>
      </c>
      <c r="O55" s="10" t="s">
        <v>44</v>
      </c>
      <c r="P55" s="5">
        <f>D55*F55*H55/J55*L55*N55</f>
        <v>100000</v>
      </c>
      <c r="V55" s="5" t="s">
        <v>32</v>
      </c>
      <c r="W55" s="5">
        <f>P55*12</f>
        <v>1200000</v>
      </c>
    </row>
    <row r="56" spans="2:23">
      <c r="C56" t="s">
        <v>33</v>
      </c>
      <c r="D56" s="1">
        <f>基本情報!$D$5</f>
        <v>10</v>
      </c>
      <c r="E56" s="10" t="s">
        <v>29</v>
      </c>
      <c r="F56" s="16">
        <v>15</v>
      </c>
      <c r="G56" s="10" t="s">
        <v>30</v>
      </c>
      <c r="H56" s="17">
        <v>0.5</v>
      </c>
      <c r="I56" s="10" t="s">
        <v>30</v>
      </c>
      <c r="J56">
        <v>60</v>
      </c>
      <c r="K56" s="10" t="s">
        <v>29</v>
      </c>
      <c r="L56" s="3">
        <f>基本情報!$D$7</f>
        <v>1000</v>
      </c>
      <c r="M56" s="10" t="s">
        <v>29</v>
      </c>
      <c r="N56" s="4">
        <f>基本情報!$D$8</f>
        <v>20</v>
      </c>
      <c r="O56" s="10" t="s">
        <v>44</v>
      </c>
      <c r="P56" s="5">
        <f>D56*F56*H56/J56*L56*N56</f>
        <v>25000</v>
      </c>
      <c r="V56" s="5" t="s">
        <v>35</v>
      </c>
      <c r="W56" s="5">
        <f>P56*12</f>
        <v>300000</v>
      </c>
    </row>
    <row r="57" spans="2:23">
      <c r="C57" t="s">
        <v>36</v>
      </c>
      <c r="D57" s="5">
        <f>P55-P56</f>
        <v>75000</v>
      </c>
    </row>
    <row r="58" spans="2:23">
      <c r="C58" t="s">
        <v>37</v>
      </c>
      <c r="D58" s="5">
        <f>D57*12</f>
        <v>900000</v>
      </c>
    </row>
    <row r="60" spans="2:23">
      <c r="B60" t="s">
        <v>57</v>
      </c>
      <c r="C60" s="7" t="s">
        <v>58</v>
      </c>
    </row>
    <row r="61" spans="2:23">
      <c r="C61" t="s">
        <v>59</v>
      </c>
    </row>
    <row r="62" spans="2:23">
      <c r="C62" t="s">
        <v>28</v>
      </c>
      <c r="D62" s="1">
        <f>基本情報!$D$5</f>
        <v>10</v>
      </c>
      <c r="E62" s="10" t="s">
        <v>29</v>
      </c>
      <c r="F62" s="16">
        <v>1</v>
      </c>
      <c r="G62" s="10" t="s">
        <v>30</v>
      </c>
      <c r="H62" s="2">
        <v>2</v>
      </c>
      <c r="I62" s="10" t="s">
        <v>30</v>
      </c>
      <c r="J62">
        <v>60</v>
      </c>
      <c r="K62" s="10" t="s">
        <v>29</v>
      </c>
      <c r="L62" s="3">
        <f>基本情報!$D$7</f>
        <v>1000</v>
      </c>
      <c r="M62" s="10" t="s">
        <v>29</v>
      </c>
      <c r="N62" s="4">
        <f>基本情報!$D$8</f>
        <v>20</v>
      </c>
      <c r="O62" s="10" t="s">
        <v>44</v>
      </c>
      <c r="P62" s="5">
        <f>D62*F62*H62/J62*L62*N62</f>
        <v>6666.6666666666661</v>
      </c>
      <c r="V62" s="5" t="s">
        <v>32</v>
      </c>
      <c r="W62" s="5">
        <f>P62*12</f>
        <v>80000</v>
      </c>
    </row>
    <row r="63" spans="2:23">
      <c r="C63" t="s">
        <v>33</v>
      </c>
      <c r="D63" s="1">
        <f>基本情報!$D$5</f>
        <v>10</v>
      </c>
      <c r="E63" s="10" t="s">
        <v>29</v>
      </c>
      <c r="F63" s="16">
        <v>1</v>
      </c>
      <c r="G63" s="10" t="s">
        <v>30</v>
      </c>
      <c r="H63" s="17">
        <v>0.5</v>
      </c>
      <c r="I63" s="10" t="s">
        <v>30</v>
      </c>
      <c r="J63">
        <v>60</v>
      </c>
      <c r="K63" s="10" t="s">
        <v>29</v>
      </c>
      <c r="L63" s="3">
        <f>基本情報!$D$7</f>
        <v>1000</v>
      </c>
      <c r="M63" s="10" t="s">
        <v>29</v>
      </c>
      <c r="N63" s="4">
        <f>基本情報!$D$8</f>
        <v>20</v>
      </c>
      <c r="O63" s="10" t="s">
        <v>44</v>
      </c>
      <c r="P63" s="5">
        <f>D63*F63*H63/J63*L63*N63</f>
        <v>1666.6666666666665</v>
      </c>
      <c r="V63" s="5" t="s">
        <v>35</v>
      </c>
      <c r="W63" s="5">
        <f>P63*12</f>
        <v>20000</v>
      </c>
    </row>
    <row r="64" spans="2:23">
      <c r="C64" t="s">
        <v>36</v>
      </c>
      <c r="D64" s="5">
        <f>P62-P63</f>
        <v>5000</v>
      </c>
    </row>
    <row r="65" spans="2:23">
      <c r="C65" t="s">
        <v>37</v>
      </c>
      <c r="D65" s="5">
        <f>D64*12</f>
        <v>60000</v>
      </c>
    </row>
    <row r="66" spans="2:23">
      <c r="C66" t="s">
        <v>60</v>
      </c>
    </row>
    <row r="68" spans="2:23">
      <c r="B68" t="s">
        <v>61</v>
      </c>
      <c r="C68" s="7" t="s">
        <v>62</v>
      </c>
      <c r="O68"/>
      <c r="Q68"/>
      <c r="S68"/>
    </row>
    <row r="69" spans="2:23">
      <c r="C69" t="s">
        <v>63</v>
      </c>
      <c r="O69"/>
      <c r="Q69"/>
      <c r="S69"/>
    </row>
    <row r="70" spans="2:23">
      <c r="C70" t="s">
        <v>28</v>
      </c>
      <c r="D70" s="1">
        <f>基本情報!$D$5</f>
        <v>10</v>
      </c>
      <c r="E70" s="10" t="s">
        <v>29</v>
      </c>
      <c r="F70" s="6">
        <v>1</v>
      </c>
      <c r="G70" s="10" t="s">
        <v>29</v>
      </c>
      <c r="H70" s="4">
        <f>基本情報!$D$8</f>
        <v>20</v>
      </c>
      <c r="I70" s="10" t="s">
        <v>29</v>
      </c>
      <c r="J70" s="3">
        <v>1.47</v>
      </c>
      <c r="K70" s="10" t="s">
        <v>44</v>
      </c>
      <c r="L70" s="5">
        <f>D70*F70*H70*J70</f>
        <v>294</v>
      </c>
      <c r="N70" s="5"/>
      <c r="O70"/>
      <c r="Q70"/>
      <c r="S70"/>
      <c r="V70" s="5" t="s">
        <v>32</v>
      </c>
      <c r="W70" s="5">
        <f>L70*12</f>
        <v>3528</v>
      </c>
    </row>
    <row r="71" spans="2:23">
      <c r="C71" t="s">
        <v>33</v>
      </c>
      <c r="D71" s="1">
        <f>基本情報!$D$5</f>
        <v>10</v>
      </c>
      <c r="E71" s="10" t="s">
        <v>29</v>
      </c>
      <c r="F71" s="6">
        <v>0</v>
      </c>
      <c r="G71" s="10" t="s">
        <v>29</v>
      </c>
      <c r="H71" s="4">
        <f>基本情報!$D$8</f>
        <v>20</v>
      </c>
      <c r="I71" s="10" t="s">
        <v>29</v>
      </c>
      <c r="J71" s="3">
        <v>1.47</v>
      </c>
      <c r="K71" s="10" t="s">
        <v>44</v>
      </c>
      <c r="L71" s="5">
        <f>D71*F71/H71*J71</f>
        <v>0</v>
      </c>
      <c r="O71"/>
      <c r="Q71"/>
      <c r="R71" s="5"/>
      <c r="S71"/>
      <c r="V71" s="5" t="s">
        <v>35</v>
      </c>
      <c r="W71" s="5">
        <f>L71*12</f>
        <v>0</v>
      </c>
    </row>
    <row r="72" spans="2:23">
      <c r="C72" t="s">
        <v>36</v>
      </c>
      <c r="D72" s="5">
        <f>L70</f>
        <v>294</v>
      </c>
      <c r="O72"/>
      <c r="Q72"/>
      <c r="S72"/>
    </row>
    <row r="73" spans="2:23">
      <c r="C73" t="s">
        <v>37</v>
      </c>
      <c r="D73" s="5">
        <f>D72*12</f>
        <v>3528</v>
      </c>
      <c r="O73"/>
      <c r="Q73"/>
      <c r="S73"/>
    </row>
    <row r="74" spans="2:23">
      <c r="C74" t="s">
        <v>64</v>
      </c>
      <c r="D74" s="5"/>
      <c r="O74"/>
      <c r="Q74"/>
      <c r="S74"/>
    </row>
    <row r="75" spans="2:23">
      <c r="C75" t="s">
        <v>65</v>
      </c>
      <c r="D75" s="5"/>
      <c r="O75"/>
      <c r="Q75"/>
      <c r="S75"/>
    </row>
    <row r="76" spans="2:23">
      <c r="C76" t="s">
        <v>66</v>
      </c>
      <c r="D76" s="5"/>
      <c r="O76"/>
      <c r="Q76"/>
      <c r="S76"/>
    </row>
    <row r="77" spans="2:23">
      <c r="C77" t="s">
        <v>67</v>
      </c>
      <c r="D77" s="5"/>
      <c r="O77"/>
      <c r="Q77"/>
      <c r="S77"/>
    </row>
    <row r="78" spans="2:23">
      <c r="D78" s="5"/>
      <c r="O78"/>
      <c r="Q78"/>
      <c r="S78"/>
    </row>
    <row r="79" spans="2:23">
      <c r="B79" t="s">
        <v>68</v>
      </c>
      <c r="C79" s="7" t="s">
        <v>69</v>
      </c>
      <c r="O79"/>
      <c r="Q79"/>
      <c r="S79"/>
    </row>
    <row r="80" spans="2:23">
      <c r="C80" t="s">
        <v>70</v>
      </c>
      <c r="O80"/>
      <c r="Q80"/>
      <c r="S80"/>
    </row>
    <row r="81" spans="1:23">
      <c r="C81" t="s">
        <v>28</v>
      </c>
      <c r="D81" s="1">
        <f>基本情報!$D$5</f>
        <v>10</v>
      </c>
      <c r="E81" s="10" t="s">
        <v>29</v>
      </c>
      <c r="F81" s="6">
        <v>1</v>
      </c>
      <c r="G81" s="10" t="s">
        <v>29</v>
      </c>
      <c r="H81" s="4">
        <f>基本情報!$D$8</f>
        <v>20</v>
      </c>
      <c r="I81" s="10" t="s">
        <v>30</v>
      </c>
      <c r="J81" s="6">
        <v>400</v>
      </c>
      <c r="K81" s="10" t="s">
        <v>29</v>
      </c>
      <c r="L81" s="8">
        <v>3</v>
      </c>
      <c r="M81" s="10" t="s">
        <v>29</v>
      </c>
      <c r="N81" s="5">
        <v>2700</v>
      </c>
      <c r="O81" s="5" t="s">
        <v>44</v>
      </c>
      <c r="P81" s="5">
        <f>D81*F81*H81/J81*L81*N81</f>
        <v>4050</v>
      </c>
      <c r="Q81" s="5"/>
      <c r="S81"/>
      <c r="V81" s="5" t="s">
        <v>32</v>
      </c>
      <c r="W81" s="5">
        <f>P81*12</f>
        <v>48600</v>
      </c>
    </row>
    <row r="82" spans="1:23">
      <c r="C82" t="s">
        <v>33</v>
      </c>
      <c r="D82" s="1">
        <f>基本情報!$D$5</f>
        <v>10</v>
      </c>
      <c r="E82" s="10" t="s">
        <v>29</v>
      </c>
      <c r="F82" s="6">
        <v>0</v>
      </c>
      <c r="G82" s="10" t="s">
        <v>29</v>
      </c>
      <c r="H82" s="4">
        <f>基本情報!$D$8</f>
        <v>20</v>
      </c>
      <c r="I82" s="10" t="s">
        <v>30</v>
      </c>
      <c r="J82" s="6">
        <v>400</v>
      </c>
      <c r="K82" s="10" t="s">
        <v>29</v>
      </c>
      <c r="L82" s="8">
        <v>3</v>
      </c>
      <c r="M82" s="10" t="s">
        <v>29</v>
      </c>
      <c r="N82" s="5">
        <v>2700</v>
      </c>
      <c r="O82" s="5"/>
      <c r="P82" s="5">
        <f>D82*F82*H82/J82*L82*N82</f>
        <v>0</v>
      </c>
      <c r="Q82" s="5"/>
      <c r="S82"/>
      <c r="V82" s="5" t="s">
        <v>35</v>
      </c>
      <c r="W82" s="5">
        <f>P82*12</f>
        <v>0</v>
      </c>
    </row>
    <row r="83" spans="1:23">
      <c r="C83" t="s">
        <v>36</v>
      </c>
      <c r="D83" s="5">
        <f>P81</f>
        <v>4050</v>
      </c>
      <c r="O83"/>
      <c r="Q83"/>
      <c r="S83"/>
    </row>
    <row r="84" spans="1:23">
      <c r="C84" t="s">
        <v>37</v>
      </c>
      <c r="D84" s="5">
        <f>D83*12</f>
        <v>48600</v>
      </c>
      <c r="O84"/>
      <c r="Q84"/>
      <c r="S84"/>
    </row>
    <row r="85" spans="1:23">
      <c r="A85" s="18" t="s">
        <v>71</v>
      </c>
      <c r="D85" s="5"/>
      <c r="O85"/>
      <c r="Q85"/>
      <c r="S85"/>
    </row>
    <row r="86" spans="1:23">
      <c r="B86" t="s">
        <v>72</v>
      </c>
      <c r="C86" s="7" t="s">
        <v>73</v>
      </c>
      <c r="O86"/>
      <c r="Q86"/>
      <c r="S86"/>
      <c r="V86" s="5"/>
      <c r="W86" s="5"/>
    </row>
    <row r="87" spans="1:23">
      <c r="C87" t="s">
        <v>74</v>
      </c>
      <c r="O87"/>
      <c r="Q87"/>
      <c r="S87"/>
      <c r="V87" s="5"/>
      <c r="W87" s="5"/>
    </row>
    <row r="88" spans="1:23">
      <c r="C88" t="s">
        <v>28</v>
      </c>
      <c r="D88" s="1">
        <f>基本情報!$D$5</f>
        <v>10</v>
      </c>
      <c r="E88" s="10" t="s">
        <v>29</v>
      </c>
      <c r="F88" s="2">
        <v>5</v>
      </c>
      <c r="G88" s="10" t="s">
        <v>30</v>
      </c>
      <c r="H88">
        <v>60</v>
      </c>
      <c r="I88" s="10" t="s">
        <v>29</v>
      </c>
      <c r="J88" s="3">
        <f>基本情報!$D$7</f>
        <v>1000</v>
      </c>
      <c r="K88" s="10" t="s">
        <v>29</v>
      </c>
      <c r="L88" s="9">
        <v>13</v>
      </c>
      <c r="M88" s="10" t="s">
        <v>44</v>
      </c>
      <c r="N88" s="5">
        <f>D88*F88/H88*J88*L88</f>
        <v>10833.333333333334</v>
      </c>
      <c r="O88"/>
      <c r="P88" s="5"/>
      <c r="Q88"/>
      <c r="S88"/>
      <c r="V88" s="5" t="s">
        <v>32</v>
      </c>
      <c r="W88" s="5">
        <f>N88</f>
        <v>10833.333333333334</v>
      </c>
    </row>
    <row r="89" spans="1:23">
      <c r="C89" t="s">
        <v>33</v>
      </c>
      <c r="D89" s="1">
        <f>基本情報!$D$5</f>
        <v>10</v>
      </c>
      <c r="E89" s="10" t="s">
        <v>29</v>
      </c>
      <c r="F89" s="2">
        <v>3</v>
      </c>
      <c r="G89" s="10" t="s">
        <v>30</v>
      </c>
      <c r="H89">
        <v>60</v>
      </c>
      <c r="I89" s="10" t="s">
        <v>29</v>
      </c>
      <c r="J89" s="3">
        <f>基本情報!$D$7</f>
        <v>1000</v>
      </c>
      <c r="K89" s="10" t="s">
        <v>29</v>
      </c>
      <c r="L89" s="9">
        <v>13</v>
      </c>
      <c r="M89" s="10" t="s">
        <v>44</v>
      </c>
      <c r="N89" s="5">
        <f>D89*F89/H89*J89*L89</f>
        <v>6500</v>
      </c>
      <c r="O89"/>
      <c r="P89" s="5"/>
      <c r="Q89"/>
      <c r="S89"/>
      <c r="V89" s="5" t="s">
        <v>35</v>
      </c>
      <c r="W89" s="5">
        <f>N89</f>
        <v>6500</v>
      </c>
    </row>
    <row r="90" spans="1:23">
      <c r="C90" t="s">
        <v>75</v>
      </c>
      <c r="D90" s="5">
        <f>N88-N89</f>
        <v>4333.3333333333339</v>
      </c>
      <c r="O90"/>
      <c r="Q90"/>
      <c r="S90"/>
    </row>
    <row r="91" spans="1:23">
      <c r="C91" t="s">
        <v>76</v>
      </c>
      <c r="O91"/>
      <c r="Q91"/>
      <c r="S91"/>
    </row>
    <row r="92" spans="1:23">
      <c r="O92"/>
      <c r="Q92"/>
      <c r="S92"/>
    </row>
    <row r="93" spans="1:23">
      <c r="B93" t="s">
        <v>77</v>
      </c>
      <c r="C93" s="7" t="s">
        <v>78</v>
      </c>
      <c r="O93"/>
      <c r="Q93"/>
      <c r="S93"/>
    </row>
    <row r="94" spans="1:23">
      <c r="C94" t="s">
        <v>79</v>
      </c>
      <c r="O94"/>
      <c r="Q94"/>
      <c r="S94"/>
    </row>
    <row r="95" spans="1:23">
      <c r="C95" t="s">
        <v>80</v>
      </c>
    </row>
    <row r="96" spans="1:23">
      <c r="C96" t="s">
        <v>28</v>
      </c>
      <c r="D96" s="1">
        <f>基本情報!$D$5</f>
        <v>10</v>
      </c>
      <c r="E96" s="10" t="s">
        <v>29</v>
      </c>
      <c r="F96" s="2">
        <v>17</v>
      </c>
      <c r="G96" s="10" t="s">
        <v>30</v>
      </c>
      <c r="H96">
        <v>60</v>
      </c>
      <c r="I96" s="10" t="s">
        <v>29</v>
      </c>
      <c r="J96" s="3">
        <f>基本情報!$D$7</f>
        <v>1000</v>
      </c>
      <c r="K96" s="10" t="s">
        <v>29</v>
      </c>
      <c r="L96" s="4">
        <f>基本情報!$D$8</f>
        <v>20</v>
      </c>
      <c r="M96" s="10" t="s">
        <v>44</v>
      </c>
      <c r="N96" s="5">
        <f>D96*F96/H96*J96*L96</f>
        <v>56666.666666666672</v>
      </c>
      <c r="O96"/>
      <c r="P96" s="5"/>
      <c r="Q96"/>
      <c r="S96"/>
      <c r="V96" s="5" t="s">
        <v>32</v>
      </c>
      <c r="W96" s="5">
        <f>N96*12</f>
        <v>680000</v>
      </c>
    </row>
    <row r="97" spans="3:23">
      <c r="C97" t="s">
        <v>33</v>
      </c>
      <c r="D97" s="1">
        <f>基本情報!$D$5</f>
        <v>10</v>
      </c>
      <c r="E97" s="10" t="s">
        <v>29</v>
      </c>
      <c r="F97" s="2">
        <v>7</v>
      </c>
      <c r="G97" s="10" t="s">
        <v>30</v>
      </c>
      <c r="H97">
        <v>60</v>
      </c>
      <c r="I97" s="10" t="s">
        <v>29</v>
      </c>
      <c r="J97" s="3">
        <f>基本情報!$D$7</f>
        <v>1000</v>
      </c>
      <c r="K97" s="10" t="s">
        <v>29</v>
      </c>
      <c r="L97" s="4">
        <f>基本情報!$D$8</f>
        <v>20</v>
      </c>
      <c r="M97" s="10" t="s">
        <v>44</v>
      </c>
      <c r="N97" s="5">
        <f>D97*F97/H97*J97*L97</f>
        <v>23333.333333333336</v>
      </c>
      <c r="O97"/>
      <c r="P97" s="5"/>
      <c r="Q97"/>
      <c r="S97"/>
      <c r="V97" s="5" t="s">
        <v>35</v>
      </c>
      <c r="W97" s="5">
        <f>N97*12</f>
        <v>280000</v>
      </c>
    </row>
    <row r="98" spans="3:23">
      <c r="C98" t="s">
        <v>36</v>
      </c>
      <c r="D98" s="5">
        <f>N96-N97</f>
        <v>33333.333333333336</v>
      </c>
      <c r="O98"/>
      <c r="Q98"/>
      <c r="S98"/>
    </row>
    <row r="99" spans="3:23">
      <c r="C99" t="s">
        <v>37</v>
      </c>
      <c r="D99" s="5">
        <f>D98*12</f>
        <v>400000</v>
      </c>
      <c r="O99"/>
      <c r="Q99"/>
      <c r="S99"/>
    </row>
    <row r="101" spans="3:23">
      <c r="C101" s="30">
        <f>基本情報!$D$5</f>
        <v>10</v>
      </c>
      <c r="D101" s="1">
        <f>基本情報!$D$5</f>
        <v>10</v>
      </c>
      <c r="E101" s="10" t="s">
        <v>29</v>
      </c>
      <c r="F101" s="3">
        <f>基本情報!F12</f>
        <v>2300</v>
      </c>
      <c r="G101" s="10" t="s">
        <v>29</v>
      </c>
      <c r="H101" s="11">
        <v>12</v>
      </c>
      <c r="I101" s="10" t="s">
        <v>81</v>
      </c>
      <c r="J101" s="5">
        <f>基本情報!D12</f>
        <v>165000</v>
      </c>
      <c r="K101" s="10" t="s">
        <v>82</v>
      </c>
      <c r="L101" s="5">
        <f>D101*F101*H101+J101</f>
        <v>441000</v>
      </c>
      <c r="V101" s="5" t="s">
        <v>83</v>
      </c>
      <c r="W101" s="5">
        <f>W21+W31+W40+W48+W55+W62+W70+W81+W88+W96+配送計画!D8</f>
        <v>7264546.4761904767</v>
      </c>
    </row>
    <row r="102" spans="3:23">
      <c r="V102" s="5" t="s">
        <v>84</v>
      </c>
      <c r="W102" s="5">
        <f>W22+W32+W41+W49+W56+W63+W71+W82+W89+W97+配送計画!S56</f>
        <v>2102500</v>
      </c>
    </row>
    <row r="104" spans="3:23">
      <c r="V104" t="s">
        <v>17</v>
      </c>
      <c r="W104" s="5">
        <f>W101-W102</f>
        <v>5162046.4761904767</v>
      </c>
    </row>
    <row r="105" spans="3:23">
      <c r="D105" s="2"/>
      <c r="V105" t="s">
        <v>85</v>
      </c>
      <c r="W105" s="13">
        <f>((((D31*F31+J31*L31)-(D32*F32+J32*L32))*R31+((D40*F40)-(D41*F41))*L40+((D48*F48)-(D49*F49))*L48+((D55*F55*H55)-(D56*F56*H56))*N55+((D96*F96)-(D97*F97))*L96)+(F21-F22)*12/60)+配送計画!D9</f>
        <v>15436</v>
      </c>
    </row>
    <row r="106" spans="3:23">
      <c r="V106" t="s">
        <v>86</v>
      </c>
    </row>
    <row r="107" spans="3:23" ht="93.75">
      <c r="V107" s="19" t="s">
        <v>87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BB587-3F46-4745-B426-7D5F9D1E6DF7}">
  <dimension ref="A1:S71"/>
  <sheetViews>
    <sheetView topLeftCell="A28" workbookViewId="0">
      <selection activeCell="C56" sqref="C56"/>
    </sheetView>
  </sheetViews>
  <sheetFormatPr defaultRowHeight="18.75"/>
  <cols>
    <col min="1" max="2" width="4.25" customWidth="1"/>
    <col min="3" max="3" width="41.75" customWidth="1"/>
    <col min="4" max="4" width="11.5" bestFit="1" customWidth="1"/>
    <col min="5" max="5" width="3.375" style="10" customWidth="1"/>
    <col min="6" max="6" width="9.375" customWidth="1"/>
    <col min="7" max="7" width="3.375" style="10" customWidth="1"/>
    <col min="8" max="8" width="7.25" bestFit="1" customWidth="1"/>
    <col min="9" max="9" width="3.375" style="10" customWidth="1"/>
    <col min="10" max="10" width="9.875" bestFit="1" customWidth="1"/>
    <col min="11" max="11" width="3.375" style="10" customWidth="1"/>
    <col min="12" max="12" width="9.875" bestFit="1" customWidth="1"/>
    <col min="13" max="13" width="3.375" style="10" customWidth="1"/>
    <col min="14" max="14" width="9.875" customWidth="1"/>
    <col min="15" max="15" width="2.875" bestFit="1" customWidth="1"/>
    <col min="16" max="16" width="8.875" bestFit="1" customWidth="1"/>
    <col min="18" max="18" width="29.875" customWidth="1"/>
    <col min="19" max="19" width="11.5" bestFit="1" customWidth="1"/>
  </cols>
  <sheetData>
    <row r="1" spans="1:19">
      <c r="A1" t="s">
        <v>0</v>
      </c>
    </row>
    <row r="2" spans="1:19">
      <c r="B2" t="s">
        <v>88</v>
      </c>
    </row>
    <row r="3" spans="1:19">
      <c r="B3" t="s">
        <v>14</v>
      </c>
    </row>
    <row r="4" spans="1:19">
      <c r="B4" t="s">
        <v>15</v>
      </c>
    </row>
    <row r="5" spans="1:19">
      <c r="B5" t="s">
        <v>16</v>
      </c>
    </row>
    <row r="7" spans="1:19">
      <c r="B7" s="20" t="s">
        <v>89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R7" s="2"/>
    </row>
    <row r="8" spans="1:19">
      <c r="B8" s="20"/>
      <c r="C8" s="21" t="s">
        <v>90</v>
      </c>
      <c r="D8" s="22">
        <f>S58</f>
        <v>2897585.1428571427</v>
      </c>
      <c r="E8" s="20"/>
      <c r="F8" s="20"/>
      <c r="G8" s="20"/>
      <c r="H8" s="20"/>
      <c r="I8" s="20"/>
      <c r="J8" s="20"/>
      <c r="K8" s="20"/>
      <c r="L8" s="20"/>
      <c r="M8" s="20"/>
      <c r="N8" s="20"/>
      <c r="R8" s="2"/>
    </row>
    <row r="9" spans="1:19">
      <c r="B9" s="20"/>
      <c r="C9" s="21" t="s">
        <v>91</v>
      </c>
      <c r="D9" s="23">
        <f>S59</f>
        <v>1560</v>
      </c>
      <c r="E9" s="20"/>
      <c r="F9" s="20" t="s">
        <v>92</v>
      </c>
      <c r="G9" s="20"/>
      <c r="H9" s="20"/>
      <c r="I9" s="20"/>
      <c r="J9" s="20"/>
      <c r="K9" s="20"/>
      <c r="L9" s="20"/>
      <c r="M9" s="20"/>
      <c r="N9" s="20"/>
      <c r="R9" s="2"/>
    </row>
    <row r="10" spans="1:19">
      <c r="B10" s="20"/>
      <c r="C10" s="12" t="s">
        <v>93</v>
      </c>
      <c r="D10" s="23"/>
      <c r="E10" s="20"/>
      <c r="F10" s="20"/>
      <c r="G10" s="20"/>
      <c r="H10" s="20"/>
      <c r="I10" s="20"/>
      <c r="J10" s="20"/>
      <c r="K10" s="20"/>
      <c r="L10" s="20"/>
      <c r="M10" s="20"/>
      <c r="N10" s="20"/>
      <c r="R10" s="2"/>
    </row>
    <row r="11" spans="1:19">
      <c r="B11" s="20"/>
      <c r="C11" s="24" t="s">
        <v>94</v>
      </c>
      <c r="D11" s="25">
        <f>L56</f>
        <v>405000</v>
      </c>
      <c r="E11" s="20"/>
      <c r="G11"/>
      <c r="I11" s="2"/>
      <c r="K11"/>
      <c r="M11"/>
    </row>
    <row r="12" spans="1:19">
      <c r="B12" s="20"/>
      <c r="C12" s="29">
        <f>ROUND(D11/(D8/12),1)</f>
        <v>1.7</v>
      </c>
      <c r="D12" s="25"/>
      <c r="E12" s="20"/>
      <c r="G12"/>
      <c r="I12" s="2"/>
      <c r="K12"/>
      <c r="M12"/>
    </row>
    <row r="14" spans="1:19">
      <c r="B14" t="s">
        <v>24</v>
      </c>
      <c r="C14" s="7" t="s">
        <v>95</v>
      </c>
    </row>
    <row r="15" spans="1:19">
      <c r="C15" t="s">
        <v>96</v>
      </c>
    </row>
    <row r="16" spans="1:19">
      <c r="C16" t="s">
        <v>28</v>
      </c>
      <c r="D16" s="9">
        <v>2</v>
      </c>
      <c r="E16" s="10" t="s">
        <v>29</v>
      </c>
      <c r="F16" s="2">
        <v>60</v>
      </c>
      <c r="G16" s="10" t="s">
        <v>30</v>
      </c>
      <c r="H16">
        <v>60</v>
      </c>
      <c r="I16" s="10" t="s">
        <v>29</v>
      </c>
      <c r="J16" s="3">
        <f>基本情報!$D$7</f>
        <v>1000</v>
      </c>
      <c r="K16" s="10" t="s">
        <v>29</v>
      </c>
      <c r="L16" s="4">
        <f>基本情報!$D$8</f>
        <v>20</v>
      </c>
      <c r="M16" s="10" t="s">
        <v>44</v>
      </c>
      <c r="N16" s="5">
        <f>D16*F16/H16*J16*L16</f>
        <v>40000</v>
      </c>
      <c r="P16" s="5"/>
      <c r="R16" s="20" t="s">
        <v>97</v>
      </c>
      <c r="S16" s="5">
        <f>N16*12</f>
        <v>480000</v>
      </c>
    </row>
    <row r="17" spans="2:19">
      <c r="C17" t="s">
        <v>33</v>
      </c>
      <c r="D17" s="9">
        <v>2</v>
      </c>
      <c r="E17" s="10" t="s">
        <v>29</v>
      </c>
      <c r="F17" s="2">
        <v>15</v>
      </c>
      <c r="G17" s="10" t="s">
        <v>30</v>
      </c>
      <c r="H17">
        <v>60</v>
      </c>
      <c r="I17" s="10" t="s">
        <v>29</v>
      </c>
      <c r="J17" s="3">
        <f>基本情報!$D$7</f>
        <v>1000</v>
      </c>
      <c r="K17" s="10" t="s">
        <v>29</v>
      </c>
      <c r="L17" s="4">
        <f>基本情報!$D$8</f>
        <v>20</v>
      </c>
      <c r="M17" s="10" t="s">
        <v>44</v>
      </c>
      <c r="N17" s="5">
        <f>D17*F17/H17*J17*L17</f>
        <v>10000</v>
      </c>
      <c r="P17" s="5"/>
      <c r="R17" s="20" t="s">
        <v>98</v>
      </c>
      <c r="S17" s="5">
        <f>N17*12</f>
        <v>120000</v>
      </c>
    </row>
    <row r="18" spans="2:19">
      <c r="C18" t="s">
        <v>36</v>
      </c>
      <c r="D18" s="5">
        <f>N16-N17</f>
        <v>30000</v>
      </c>
      <c r="R18" s="20"/>
      <c r="S18" s="20"/>
    </row>
    <row r="19" spans="2:19">
      <c r="C19" t="s">
        <v>37</v>
      </c>
      <c r="D19" s="5">
        <f>D18*12</f>
        <v>360000</v>
      </c>
      <c r="R19" s="20"/>
      <c r="S19" s="20"/>
    </row>
    <row r="20" spans="2:19">
      <c r="D20" s="5"/>
      <c r="R20" s="20"/>
      <c r="S20" s="20"/>
    </row>
    <row r="21" spans="2:19">
      <c r="B21" t="s">
        <v>99</v>
      </c>
      <c r="C21" s="7" t="s">
        <v>100</v>
      </c>
    </row>
    <row r="22" spans="2:19">
      <c r="C22" t="s">
        <v>101</v>
      </c>
    </row>
    <row r="23" spans="2:19">
      <c r="C23" t="s">
        <v>28</v>
      </c>
      <c r="D23" s="28">
        <v>135</v>
      </c>
      <c r="E23" s="10" t="s">
        <v>30</v>
      </c>
      <c r="F23" s="4">
        <f>基本情報!$D$8</f>
        <v>20</v>
      </c>
      <c r="G23" s="10" t="s">
        <v>29</v>
      </c>
      <c r="H23" s="28">
        <v>7</v>
      </c>
      <c r="I23" s="10" t="s">
        <v>29</v>
      </c>
      <c r="J23" s="3">
        <v>142</v>
      </c>
      <c r="K23" s="10" t="s">
        <v>44</v>
      </c>
      <c r="L23" s="5">
        <f>D23*F23/H23*J23</f>
        <v>54771.428571428572</v>
      </c>
      <c r="N23" s="5"/>
      <c r="P23" s="5"/>
      <c r="R23" s="20" t="s">
        <v>97</v>
      </c>
      <c r="S23" s="5">
        <f>L23*12</f>
        <v>657257.14285714284</v>
      </c>
    </row>
    <row r="24" spans="2:19">
      <c r="C24" t="s">
        <v>33</v>
      </c>
      <c r="D24" s="28">
        <v>0</v>
      </c>
      <c r="E24" s="10" t="s">
        <v>30</v>
      </c>
      <c r="F24" s="4">
        <f>基本情報!$D$8</f>
        <v>20</v>
      </c>
      <c r="G24" s="10" t="s">
        <v>29</v>
      </c>
      <c r="H24" s="28">
        <v>7</v>
      </c>
      <c r="I24" s="10" t="s">
        <v>29</v>
      </c>
      <c r="J24" s="3">
        <v>142</v>
      </c>
      <c r="K24" s="10" t="s">
        <v>44</v>
      </c>
      <c r="L24" s="5">
        <f>D24*F24*H24*J24</f>
        <v>0</v>
      </c>
      <c r="N24" s="5"/>
      <c r="P24" s="5"/>
      <c r="R24" s="20" t="s">
        <v>98</v>
      </c>
      <c r="S24" s="5">
        <f>L24*12</f>
        <v>0</v>
      </c>
    </row>
    <row r="25" spans="2:19">
      <c r="C25" t="s">
        <v>36</v>
      </c>
      <c r="D25" s="5">
        <f>L23-L24</f>
        <v>54771.428571428572</v>
      </c>
      <c r="R25" s="20"/>
      <c r="S25" s="20"/>
    </row>
    <row r="26" spans="2:19">
      <c r="C26" t="s">
        <v>37</v>
      </c>
      <c r="D26" s="5">
        <f>D25*12</f>
        <v>657257.14285714284</v>
      </c>
      <c r="R26" s="20"/>
      <c r="S26" s="20"/>
    </row>
    <row r="27" spans="2:19">
      <c r="R27" s="20"/>
      <c r="S27" s="20"/>
    </row>
    <row r="28" spans="2:19">
      <c r="B28" t="s">
        <v>102</v>
      </c>
      <c r="C28" s="7" t="s">
        <v>103</v>
      </c>
      <c r="R28" s="20"/>
      <c r="S28" s="20"/>
    </row>
    <row r="29" spans="2:19">
      <c r="C29" t="s">
        <v>28</v>
      </c>
      <c r="D29" s="1">
        <f>基本情報!$D$5+基本情報!$D$6</f>
        <v>11</v>
      </c>
      <c r="E29" s="10" t="s">
        <v>29</v>
      </c>
      <c r="F29" s="6">
        <v>10</v>
      </c>
      <c r="G29" s="10" t="s">
        <v>29</v>
      </c>
      <c r="H29" s="4">
        <f>基本情報!$D$8</f>
        <v>20</v>
      </c>
      <c r="I29" s="10" t="s">
        <v>29</v>
      </c>
      <c r="J29" s="3">
        <v>1.47</v>
      </c>
      <c r="K29" s="10" t="s">
        <v>44</v>
      </c>
      <c r="L29" s="5">
        <f>D29*F29*H29*J29</f>
        <v>3234</v>
      </c>
      <c r="N29" s="5"/>
      <c r="P29" s="5"/>
      <c r="R29" s="20" t="s">
        <v>97</v>
      </c>
      <c r="S29" s="5">
        <f>L29*12</f>
        <v>38808</v>
      </c>
    </row>
    <row r="30" spans="2:19">
      <c r="C30" t="s">
        <v>33</v>
      </c>
      <c r="D30" s="1">
        <f>基本情報!$D$5+基本情報!$D$6</f>
        <v>11</v>
      </c>
      <c r="E30" s="10" t="s">
        <v>29</v>
      </c>
      <c r="F30" s="6">
        <v>0</v>
      </c>
      <c r="G30" s="10" t="s">
        <v>29</v>
      </c>
      <c r="H30" s="4">
        <f>基本情報!$D$8</f>
        <v>20</v>
      </c>
      <c r="I30" s="10" t="s">
        <v>29</v>
      </c>
      <c r="J30" s="3">
        <v>1.47</v>
      </c>
      <c r="K30" s="10" t="s">
        <v>44</v>
      </c>
      <c r="L30" s="5">
        <f>D30*F30*H30*J30</f>
        <v>0</v>
      </c>
      <c r="N30" s="5"/>
      <c r="P30" s="5"/>
      <c r="R30" s="20" t="s">
        <v>98</v>
      </c>
      <c r="S30" s="5">
        <f>L30*12</f>
        <v>0</v>
      </c>
    </row>
    <row r="31" spans="2:19">
      <c r="C31" t="s">
        <v>36</v>
      </c>
      <c r="D31" s="5">
        <f>L29</f>
        <v>3234</v>
      </c>
      <c r="R31" s="20"/>
      <c r="S31" s="20"/>
    </row>
    <row r="32" spans="2:19">
      <c r="C32" t="s">
        <v>37</v>
      </c>
      <c r="D32" s="5">
        <f>D31*12</f>
        <v>38808</v>
      </c>
      <c r="R32" s="20"/>
      <c r="S32" s="20"/>
    </row>
    <row r="33" spans="2:19">
      <c r="R33" s="20"/>
      <c r="S33" s="20"/>
    </row>
    <row r="34" spans="2:19">
      <c r="B34" t="s">
        <v>104</v>
      </c>
      <c r="C34" s="7" t="s">
        <v>105</v>
      </c>
      <c r="R34" s="20"/>
      <c r="S34" s="20"/>
    </row>
    <row r="35" spans="2:19">
      <c r="C35" t="s">
        <v>106</v>
      </c>
      <c r="R35" s="20"/>
      <c r="S35" s="20"/>
    </row>
    <row r="36" spans="2:19">
      <c r="C36" t="s">
        <v>28</v>
      </c>
      <c r="D36" s="1">
        <f>基本情報!$D$5+基本情報!$D$6</f>
        <v>11</v>
      </c>
      <c r="E36" s="10" t="s">
        <v>30</v>
      </c>
      <c r="F36" s="6">
        <v>10</v>
      </c>
      <c r="G36" s="10" t="s">
        <v>29</v>
      </c>
      <c r="H36" s="4">
        <f>基本情報!$D$8</f>
        <v>20</v>
      </c>
      <c r="I36" s="10" t="s">
        <v>30</v>
      </c>
      <c r="J36" s="6">
        <v>400</v>
      </c>
      <c r="K36" s="10" t="s">
        <v>29</v>
      </c>
      <c r="L36" s="8">
        <v>3</v>
      </c>
      <c r="M36" s="10" t="s">
        <v>29</v>
      </c>
      <c r="N36" s="5">
        <v>2700</v>
      </c>
      <c r="O36" s="10" t="s">
        <v>31</v>
      </c>
      <c r="P36" s="5">
        <f>D36*F36*H36/J36*L36*N36</f>
        <v>44550</v>
      </c>
      <c r="R36" s="20" t="s">
        <v>97</v>
      </c>
      <c r="S36" s="5">
        <f>P36*12</f>
        <v>534600</v>
      </c>
    </row>
    <row r="37" spans="2:19">
      <c r="C37" t="s">
        <v>33</v>
      </c>
      <c r="D37" s="1">
        <f>基本情報!$D$5+基本情報!$D$6</f>
        <v>11</v>
      </c>
      <c r="E37" s="10" t="s">
        <v>30</v>
      </c>
      <c r="F37" s="6">
        <v>0</v>
      </c>
      <c r="G37" s="10" t="s">
        <v>29</v>
      </c>
      <c r="H37" s="4">
        <f>基本情報!$D$8</f>
        <v>20</v>
      </c>
      <c r="I37" s="10" t="s">
        <v>29</v>
      </c>
      <c r="J37" s="6">
        <v>400</v>
      </c>
      <c r="K37" s="10" t="s">
        <v>29</v>
      </c>
      <c r="L37" s="8">
        <v>3</v>
      </c>
      <c r="M37" s="10" t="s">
        <v>29</v>
      </c>
      <c r="N37" s="5">
        <v>2700</v>
      </c>
      <c r="O37" s="10" t="s">
        <v>31</v>
      </c>
      <c r="P37" s="5">
        <f>D37*F37*H37/J37*L37*N37</f>
        <v>0</v>
      </c>
      <c r="R37" s="20" t="s">
        <v>98</v>
      </c>
      <c r="S37" s="5">
        <f>P37*12</f>
        <v>0</v>
      </c>
    </row>
    <row r="38" spans="2:19">
      <c r="C38" t="s">
        <v>36</v>
      </c>
      <c r="D38" s="5">
        <f>P36</f>
        <v>44550</v>
      </c>
      <c r="R38" s="20"/>
      <c r="S38" s="20"/>
    </row>
    <row r="39" spans="2:19">
      <c r="C39" t="s">
        <v>37</v>
      </c>
      <c r="D39" s="5">
        <f>D38*12</f>
        <v>534600</v>
      </c>
      <c r="R39" s="20"/>
      <c r="S39" s="20"/>
    </row>
    <row r="40" spans="2:19">
      <c r="R40" s="20"/>
      <c r="S40" s="20"/>
    </row>
    <row r="41" spans="2:19">
      <c r="B41" t="s">
        <v>107</v>
      </c>
      <c r="C41" s="7" t="s">
        <v>108</v>
      </c>
      <c r="R41" s="20"/>
      <c r="S41" s="20"/>
    </row>
    <row r="42" spans="2:19">
      <c r="C42" t="s">
        <v>109</v>
      </c>
      <c r="R42" s="20"/>
      <c r="S42" s="20"/>
    </row>
    <row r="43" spans="2:19">
      <c r="C43" t="s">
        <v>28</v>
      </c>
      <c r="D43" s="1">
        <f>基本情報!$D$5</f>
        <v>10</v>
      </c>
      <c r="E43" s="10" t="s">
        <v>29</v>
      </c>
      <c r="F43" s="2">
        <v>50</v>
      </c>
      <c r="G43" s="10" t="s">
        <v>30</v>
      </c>
      <c r="H43">
        <v>60</v>
      </c>
      <c r="I43" s="10" t="s">
        <v>29</v>
      </c>
      <c r="J43" s="3">
        <f>基本情報!$D$7</f>
        <v>1000</v>
      </c>
      <c r="K43" s="10" t="s">
        <v>29</v>
      </c>
      <c r="L43" s="4">
        <f>基本情報!$D$8</f>
        <v>20</v>
      </c>
      <c r="M43" s="10" t="s">
        <v>44</v>
      </c>
      <c r="N43" s="5">
        <f>D43*F43/H43*J43*L43</f>
        <v>166666.66666666669</v>
      </c>
      <c r="P43" s="5"/>
      <c r="R43" s="20" t="s">
        <v>97</v>
      </c>
      <c r="S43" s="5">
        <f>N43*12</f>
        <v>2000000.0000000002</v>
      </c>
    </row>
    <row r="44" spans="2:19">
      <c r="C44" t="s">
        <v>33</v>
      </c>
      <c r="D44" s="1">
        <f>基本情報!$D$5</f>
        <v>10</v>
      </c>
      <c r="E44" s="10" t="s">
        <v>29</v>
      </c>
      <c r="F44" s="2">
        <v>20</v>
      </c>
      <c r="G44" s="10" t="s">
        <v>30</v>
      </c>
      <c r="H44">
        <v>60</v>
      </c>
      <c r="I44" s="10" t="s">
        <v>29</v>
      </c>
      <c r="J44" s="3">
        <f>基本情報!$D$7</f>
        <v>1000</v>
      </c>
      <c r="K44" s="10" t="s">
        <v>29</v>
      </c>
      <c r="L44" s="4">
        <f>基本情報!$D$8</f>
        <v>20</v>
      </c>
      <c r="M44" s="10" t="s">
        <v>44</v>
      </c>
      <c r="N44" s="5">
        <f>D44*F44/H44*J44*L44</f>
        <v>66666.666666666672</v>
      </c>
      <c r="P44" s="5"/>
      <c r="R44" s="20" t="s">
        <v>98</v>
      </c>
      <c r="S44" s="5">
        <f>N44*12</f>
        <v>800000</v>
      </c>
    </row>
    <row r="45" spans="2:19">
      <c r="C45" t="s">
        <v>36</v>
      </c>
      <c r="D45" s="5">
        <f>N43-N44</f>
        <v>100000.00000000001</v>
      </c>
      <c r="R45" s="20"/>
      <c r="S45" s="20"/>
    </row>
    <row r="46" spans="2:19">
      <c r="C46" t="s">
        <v>37</v>
      </c>
      <c r="D46" s="5">
        <f>D45*12</f>
        <v>1200000.0000000002</v>
      </c>
      <c r="R46" s="20"/>
      <c r="S46" s="20"/>
    </row>
    <row r="47" spans="2:19">
      <c r="D47" s="5"/>
      <c r="R47" s="20"/>
      <c r="S47" s="20"/>
    </row>
    <row r="48" spans="2:19">
      <c r="B48" t="s">
        <v>110</v>
      </c>
      <c r="C48" s="7" t="s">
        <v>111</v>
      </c>
      <c r="D48" s="5"/>
      <c r="R48" s="20"/>
      <c r="S48" s="20"/>
    </row>
    <row r="49" spans="3:19">
      <c r="C49" t="s">
        <v>112</v>
      </c>
      <c r="D49" s="5"/>
      <c r="R49" s="20"/>
      <c r="S49" s="20"/>
    </row>
    <row r="50" spans="3:19">
      <c r="C50" t="s">
        <v>28</v>
      </c>
      <c r="D50" s="1">
        <f>基本情報!$D$5+基本情報!$D$6</f>
        <v>11</v>
      </c>
      <c r="E50" s="10" t="s">
        <v>29</v>
      </c>
      <c r="F50" s="6">
        <v>2</v>
      </c>
      <c r="G50" s="10" t="s">
        <v>29</v>
      </c>
      <c r="H50" s="4">
        <f>基本情報!$D$8</f>
        <v>20</v>
      </c>
      <c r="I50" s="10" t="s">
        <v>30</v>
      </c>
      <c r="J50" s="6">
        <v>400</v>
      </c>
      <c r="K50" s="10" t="s">
        <v>29</v>
      </c>
      <c r="L50" s="8">
        <v>3</v>
      </c>
      <c r="M50" s="10" t="s">
        <v>29</v>
      </c>
      <c r="N50" s="5">
        <v>2700</v>
      </c>
      <c r="O50" s="10" t="s">
        <v>31</v>
      </c>
      <c r="P50" s="5">
        <f>D50*F50*H50/J50*L50*N50</f>
        <v>8910</v>
      </c>
      <c r="R50" s="20" t="s">
        <v>97</v>
      </c>
      <c r="S50" s="5">
        <f>P50*12</f>
        <v>106920</v>
      </c>
    </row>
    <row r="51" spans="3:19">
      <c r="C51" t="s">
        <v>33</v>
      </c>
      <c r="D51" s="1">
        <f>基本情報!$D$5+基本情報!$D$6</f>
        <v>11</v>
      </c>
      <c r="E51" s="10" t="s">
        <v>29</v>
      </c>
      <c r="F51" s="6">
        <v>0</v>
      </c>
      <c r="G51" s="10" t="s">
        <v>29</v>
      </c>
      <c r="H51" s="4">
        <f>基本情報!$D$8</f>
        <v>20</v>
      </c>
      <c r="I51" s="10" t="s">
        <v>29</v>
      </c>
      <c r="J51" s="6">
        <v>400</v>
      </c>
      <c r="K51" s="10" t="s">
        <v>29</v>
      </c>
      <c r="L51" s="8">
        <v>3</v>
      </c>
      <c r="M51" s="10" t="s">
        <v>29</v>
      </c>
      <c r="N51" s="5">
        <v>2700</v>
      </c>
      <c r="O51" s="10" t="s">
        <v>31</v>
      </c>
      <c r="P51" s="5">
        <f>D51*F51*H51/J51*L51*N51</f>
        <v>0</v>
      </c>
      <c r="R51" s="20" t="s">
        <v>98</v>
      </c>
      <c r="S51" s="5">
        <f>P51*12</f>
        <v>0</v>
      </c>
    </row>
    <row r="52" spans="3:19">
      <c r="C52" t="s">
        <v>36</v>
      </c>
      <c r="D52" s="5">
        <f>P50</f>
        <v>8910</v>
      </c>
      <c r="R52" s="20"/>
      <c r="S52" s="20"/>
    </row>
    <row r="53" spans="3:19">
      <c r="C53" t="s">
        <v>37</v>
      </c>
      <c r="D53" s="5">
        <f>D52*12</f>
        <v>106920</v>
      </c>
      <c r="R53" s="20"/>
      <c r="S53" s="20"/>
    </row>
    <row r="54" spans="3:19">
      <c r="D54" s="5"/>
      <c r="R54" s="20"/>
      <c r="S54" s="20"/>
    </row>
    <row r="55" spans="3:19">
      <c r="R55" s="20" t="s">
        <v>113</v>
      </c>
      <c r="S55" s="22">
        <f>S16+S23+S29+S36+S43+S50</f>
        <v>3817585.1428571427</v>
      </c>
    </row>
    <row r="56" spans="3:19">
      <c r="C56" s="30">
        <f>基本情報!$D$5</f>
        <v>10</v>
      </c>
      <c r="D56" s="1">
        <f>基本情報!D5</f>
        <v>10</v>
      </c>
      <c r="E56" s="10" t="s">
        <v>29</v>
      </c>
      <c r="F56" s="3">
        <f>基本情報!F11</f>
        <v>2000</v>
      </c>
      <c r="G56" s="10" t="s">
        <v>29</v>
      </c>
      <c r="H56" s="11">
        <v>12</v>
      </c>
      <c r="I56" s="10" t="s">
        <v>81</v>
      </c>
      <c r="J56" s="5">
        <f>基本情報!D11</f>
        <v>165000</v>
      </c>
      <c r="K56" s="10" t="s">
        <v>82</v>
      </c>
      <c r="L56" s="5">
        <f>D56*F56*H56+J56</f>
        <v>405000</v>
      </c>
      <c r="R56" s="20" t="s">
        <v>114</v>
      </c>
      <c r="S56" s="22">
        <f>S17+S24+S30+S37+S44+S51</f>
        <v>920000</v>
      </c>
    </row>
    <row r="57" spans="3:19">
      <c r="R57" s="20"/>
      <c r="S57" s="20"/>
    </row>
    <row r="58" spans="3:19">
      <c r="D58" s="1"/>
      <c r="F58" s="2"/>
      <c r="J58" s="3"/>
      <c r="L58" s="4"/>
      <c r="N58" s="5"/>
      <c r="R58" s="20" t="s">
        <v>115</v>
      </c>
      <c r="S58" s="22">
        <f>S55-S56</f>
        <v>2897585.1428571427</v>
      </c>
    </row>
    <row r="59" spans="3:19">
      <c r="D59" s="1"/>
      <c r="F59" s="2"/>
      <c r="J59" s="3"/>
      <c r="L59" s="4"/>
      <c r="N59" s="5"/>
      <c r="R59" s="20" t="s">
        <v>116</v>
      </c>
      <c r="S59" s="23">
        <f>(((D16*F16)-(D17*F17))*L16+((D43*F43)-(D44*F44))*L43)*12/60</f>
        <v>1560</v>
      </c>
    </row>
    <row r="60" spans="3:19">
      <c r="D60" s="1"/>
      <c r="F60" s="2"/>
      <c r="J60" s="3"/>
      <c r="L60" s="4"/>
      <c r="N60" s="5"/>
    </row>
    <row r="61" spans="3:19">
      <c r="D61" s="1"/>
      <c r="F61" s="2"/>
      <c r="J61" s="3"/>
      <c r="L61" s="4"/>
      <c r="N61" s="5"/>
    </row>
    <row r="62" spans="3:19">
      <c r="D62" s="2"/>
      <c r="H62" s="3"/>
      <c r="J62" s="4"/>
      <c r="L62" s="5"/>
    </row>
    <row r="66" spans="2:2">
      <c r="B66" s="9"/>
    </row>
    <row r="67" spans="2:2">
      <c r="B67" s="9"/>
    </row>
    <row r="68" spans="2:2">
      <c r="B68" s="5"/>
    </row>
    <row r="69" spans="2:2">
      <c r="B69" s="5"/>
    </row>
    <row r="71" spans="2:2">
      <c r="B71" s="5"/>
    </row>
  </sheetData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D51A3-20BA-41C4-A025-352F3948D4AF}">
  <dimension ref="A1:T78"/>
  <sheetViews>
    <sheetView topLeftCell="A58" workbookViewId="0">
      <selection activeCell="C74" sqref="C74"/>
    </sheetView>
  </sheetViews>
  <sheetFormatPr defaultRowHeight="18.75"/>
  <cols>
    <col min="1" max="2" width="4.25" customWidth="1"/>
    <col min="3" max="3" width="41.75" customWidth="1"/>
    <col min="4" max="4" width="11.5" customWidth="1"/>
    <col min="5" max="5" width="3.375" style="10" customWidth="1"/>
    <col min="6" max="6" width="9.5" customWidth="1"/>
    <col min="7" max="7" width="3.375" style="10" customWidth="1"/>
    <col min="8" max="8" width="7.25" bestFit="1" customWidth="1"/>
    <col min="9" max="9" width="3.375" style="10" customWidth="1"/>
    <col min="10" max="10" width="9.875" bestFit="1" customWidth="1"/>
    <col min="11" max="11" width="3.375" style="10" customWidth="1"/>
    <col min="12" max="12" width="9.875" bestFit="1" customWidth="1"/>
    <col min="13" max="13" width="3.375" style="10" customWidth="1"/>
    <col min="14" max="14" width="9.875" customWidth="1"/>
    <col min="15" max="15" width="3.375" style="10" bestFit="1" customWidth="1"/>
    <col min="19" max="19" width="30.5" customWidth="1"/>
    <col min="20" max="20" width="11.5" bestFit="1" customWidth="1"/>
  </cols>
  <sheetData>
    <row r="1" spans="1:20">
      <c r="A1" t="s">
        <v>117</v>
      </c>
    </row>
    <row r="2" spans="1:20">
      <c r="B2" t="s">
        <v>118</v>
      </c>
    </row>
    <row r="3" spans="1:20">
      <c r="B3" t="s">
        <v>14</v>
      </c>
    </row>
    <row r="4" spans="1:20">
      <c r="B4" t="s">
        <v>15</v>
      </c>
    </row>
    <row r="5" spans="1:20">
      <c r="B5" t="s">
        <v>16</v>
      </c>
    </row>
    <row r="7" spans="1:20">
      <c r="B7" s="20" t="s">
        <v>89</v>
      </c>
      <c r="C7" s="20"/>
      <c r="D7" s="20"/>
      <c r="E7" s="26"/>
      <c r="F7" s="20"/>
      <c r="G7" s="26"/>
      <c r="H7" s="20"/>
      <c r="I7" s="26"/>
      <c r="J7" s="20"/>
      <c r="K7" s="26"/>
      <c r="L7" s="20"/>
      <c r="M7" s="26"/>
      <c r="N7" s="20"/>
      <c r="S7" s="2"/>
    </row>
    <row r="8" spans="1:20">
      <c r="B8" s="20"/>
      <c r="C8" s="21" t="s">
        <v>119</v>
      </c>
      <c r="D8" s="22">
        <f>T77</f>
        <v>1260224</v>
      </c>
      <c r="E8" s="26"/>
      <c r="F8" s="20"/>
      <c r="G8" s="26"/>
      <c r="H8" s="20"/>
      <c r="I8" s="26"/>
      <c r="J8" s="20"/>
      <c r="K8" s="26"/>
      <c r="L8" s="20"/>
      <c r="M8" s="26"/>
      <c r="N8" s="20"/>
      <c r="S8" s="2"/>
    </row>
    <row r="9" spans="1:20">
      <c r="B9" s="20"/>
      <c r="C9" s="21" t="s">
        <v>120</v>
      </c>
      <c r="D9" s="23">
        <f>T78</f>
        <v>1664</v>
      </c>
      <c r="E9" s="26"/>
      <c r="F9" s="20" t="s">
        <v>92</v>
      </c>
      <c r="G9" s="26"/>
      <c r="H9" s="20"/>
      <c r="I9" s="26"/>
      <c r="J9" s="20"/>
      <c r="K9" s="26"/>
      <c r="L9" s="20"/>
      <c r="M9" s="26"/>
      <c r="N9" s="20"/>
      <c r="S9" s="2"/>
    </row>
    <row r="10" spans="1:20">
      <c r="B10" s="20"/>
      <c r="C10" s="12" t="s">
        <v>93</v>
      </c>
      <c r="D10" s="23"/>
      <c r="E10" s="26"/>
      <c r="F10" s="20"/>
      <c r="G10" s="26"/>
      <c r="H10" s="20"/>
      <c r="I10" s="26"/>
      <c r="J10" s="20"/>
      <c r="K10" s="26"/>
      <c r="L10" s="20"/>
      <c r="M10" s="26"/>
      <c r="N10" s="20"/>
      <c r="S10" s="2"/>
    </row>
    <row r="11" spans="1:20">
      <c r="B11" s="20"/>
      <c r="C11" s="24" t="s">
        <v>94</v>
      </c>
      <c r="D11" s="25">
        <f>J74</f>
        <v>144000</v>
      </c>
      <c r="E11" s="20"/>
      <c r="F11" s="10"/>
      <c r="G11"/>
      <c r="I11"/>
      <c r="J11" s="2"/>
      <c r="K11"/>
      <c r="M11"/>
      <c r="O11"/>
    </row>
    <row r="12" spans="1:20">
      <c r="B12" s="20"/>
      <c r="C12" s="29">
        <f>ROUND(D11/(D8/12),1)</f>
        <v>1.4</v>
      </c>
      <c r="D12" s="25"/>
      <c r="E12" s="20"/>
      <c r="F12" s="10"/>
      <c r="G12"/>
      <c r="I12"/>
      <c r="J12" s="2"/>
      <c r="K12"/>
      <c r="M12"/>
      <c r="O12"/>
    </row>
    <row r="13" spans="1:20">
      <c r="S13" s="2"/>
    </row>
    <row r="14" spans="1:20">
      <c r="B14" t="s">
        <v>24</v>
      </c>
      <c r="C14" s="7" t="s">
        <v>121</v>
      </c>
      <c r="S14" s="2"/>
    </row>
    <row r="15" spans="1:20">
      <c r="C15" t="s">
        <v>53</v>
      </c>
    </row>
    <row r="16" spans="1:20">
      <c r="C16" t="s">
        <v>28</v>
      </c>
      <c r="D16" s="1">
        <f>基本情報!$D$5</f>
        <v>10</v>
      </c>
      <c r="E16" s="10" t="s">
        <v>29</v>
      </c>
      <c r="F16" s="2">
        <v>30</v>
      </c>
      <c r="G16" s="10" t="s">
        <v>30</v>
      </c>
      <c r="H16">
        <v>60</v>
      </c>
      <c r="I16" s="10" t="s">
        <v>29</v>
      </c>
      <c r="J16" s="3">
        <f>基本情報!$D$7</f>
        <v>1000</v>
      </c>
      <c r="K16" s="10" t="s">
        <v>29</v>
      </c>
      <c r="L16" s="4">
        <f>基本情報!$D$8</f>
        <v>20</v>
      </c>
      <c r="M16" s="10" t="s">
        <v>44</v>
      </c>
      <c r="N16" s="5">
        <f>D16*F16/H16*J16*L16</f>
        <v>100000</v>
      </c>
      <c r="P16" s="5"/>
      <c r="S16" s="20" t="s">
        <v>97</v>
      </c>
      <c r="T16" s="5">
        <f>N16*12</f>
        <v>1200000</v>
      </c>
    </row>
    <row r="17" spans="2:20">
      <c r="C17" t="s">
        <v>33</v>
      </c>
      <c r="D17" s="1">
        <f>基本情報!$D$5</f>
        <v>10</v>
      </c>
      <c r="E17" s="10" t="s">
        <v>29</v>
      </c>
      <c r="F17" s="2">
        <v>20</v>
      </c>
      <c r="G17" s="10" t="s">
        <v>30</v>
      </c>
      <c r="H17">
        <v>60</v>
      </c>
      <c r="I17" s="10" t="s">
        <v>29</v>
      </c>
      <c r="J17" s="3">
        <f>基本情報!$D$7</f>
        <v>1000</v>
      </c>
      <c r="K17" s="10" t="s">
        <v>29</v>
      </c>
      <c r="L17" s="4">
        <f>基本情報!$D$8</f>
        <v>20</v>
      </c>
      <c r="M17" s="10" t="s">
        <v>44</v>
      </c>
      <c r="N17" s="5">
        <f>D17*F17/H17*J17*L17</f>
        <v>66666.666666666672</v>
      </c>
      <c r="P17" s="5"/>
      <c r="S17" s="20" t="s">
        <v>98</v>
      </c>
      <c r="T17" s="5">
        <f>N17*12</f>
        <v>800000</v>
      </c>
    </row>
    <row r="18" spans="2:20">
      <c r="C18" t="s">
        <v>36</v>
      </c>
      <c r="D18" s="5">
        <f>N16-N17</f>
        <v>33333.333333333328</v>
      </c>
      <c r="S18" s="20"/>
      <c r="T18" s="20"/>
    </row>
    <row r="19" spans="2:20">
      <c r="C19" t="s">
        <v>37</v>
      </c>
      <c r="D19" s="5">
        <f>D18*12</f>
        <v>399999.99999999994</v>
      </c>
      <c r="S19" s="20"/>
      <c r="T19" s="20"/>
    </row>
    <row r="20" spans="2:20">
      <c r="S20" s="20"/>
      <c r="T20" s="20"/>
    </row>
    <row r="21" spans="2:20">
      <c r="B21" t="s">
        <v>40</v>
      </c>
      <c r="C21" s="7" t="s">
        <v>122</v>
      </c>
      <c r="S21" s="20"/>
      <c r="T21" s="20"/>
    </row>
    <row r="22" spans="2:20">
      <c r="C22" t="s">
        <v>123</v>
      </c>
    </row>
    <row r="23" spans="2:20">
      <c r="C23" t="s">
        <v>28</v>
      </c>
      <c r="D23" s="1">
        <f>基本情報!$D$6</f>
        <v>1</v>
      </c>
      <c r="E23" s="10" t="s">
        <v>29</v>
      </c>
      <c r="F23" s="2">
        <v>60</v>
      </c>
      <c r="G23" s="10" t="s">
        <v>30</v>
      </c>
      <c r="H23">
        <v>60</v>
      </c>
      <c r="I23" s="10" t="s">
        <v>29</v>
      </c>
      <c r="J23" s="3">
        <f>基本情報!$D$7</f>
        <v>1000</v>
      </c>
      <c r="K23" s="10" t="s">
        <v>29</v>
      </c>
      <c r="L23" s="4">
        <f>基本情報!$D$8</f>
        <v>20</v>
      </c>
      <c r="M23" s="10" t="s">
        <v>44</v>
      </c>
      <c r="N23" s="5">
        <f>D23*F23/H23*J23*L23</f>
        <v>20000</v>
      </c>
      <c r="P23" s="5"/>
      <c r="S23" s="20" t="s">
        <v>97</v>
      </c>
      <c r="T23" s="5">
        <f>N23*12</f>
        <v>240000</v>
      </c>
    </row>
    <row r="24" spans="2:20">
      <c r="C24" t="s">
        <v>33</v>
      </c>
      <c r="D24" s="1">
        <f>基本情報!$D$6</f>
        <v>1</v>
      </c>
      <c r="E24" s="10" t="s">
        <v>29</v>
      </c>
      <c r="F24" s="2">
        <v>20</v>
      </c>
      <c r="G24" s="10" t="s">
        <v>30</v>
      </c>
      <c r="H24">
        <v>60</v>
      </c>
      <c r="I24" s="10" t="s">
        <v>29</v>
      </c>
      <c r="J24" s="3">
        <f>基本情報!$D$7</f>
        <v>1000</v>
      </c>
      <c r="K24" s="10" t="s">
        <v>29</v>
      </c>
      <c r="L24" s="4">
        <f>基本情報!$D$8</f>
        <v>20</v>
      </c>
      <c r="M24" s="10" t="s">
        <v>44</v>
      </c>
      <c r="N24" s="5">
        <f>D24*F24/H24*J24*L24</f>
        <v>6666.6666666666661</v>
      </c>
      <c r="P24" s="5"/>
      <c r="S24" s="20" t="s">
        <v>98</v>
      </c>
      <c r="T24" s="5">
        <f>N24*12</f>
        <v>80000</v>
      </c>
    </row>
    <row r="25" spans="2:20">
      <c r="C25" t="s">
        <v>36</v>
      </c>
      <c r="D25" s="5">
        <f>N23-N24</f>
        <v>13333.333333333334</v>
      </c>
      <c r="S25" s="20"/>
      <c r="T25" s="20"/>
    </row>
    <row r="26" spans="2:20">
      <c r="C26" t="s">
        <v>37</v>
      </c>
      <c r="D26" s="5">
        <f>D25*12</f>
        <v>160000</v>
      </c>
      <c r="S26" s="20"/>
      <c r="T26" s="20"/>
    </row>
    <row r="27" spans="2:20">
      <c r="S27" s="20"/>
      <c r="T27" s="20"/>
    </row>
    <row r="28" spans="2:20">
      <c r="B28" t="s">
        <v>45</v>
      </c>
      <c r="C28" s="7" t="s">
        <v>124</v>
      </c>
      <c r="S28" s="20"/>
      <c r="T28" s="20"/>
    </row>
    <row r="29" spans="2:20">
      <c r="C29" t="s">
        <v>125</v>
      </c>
    </row>
    <row r="30" spans="2:20">
      <c r="C30" t="s">
        <v>126</v>
      </c>
    </row>
    <row r="31" spans="2:20">
      <c r="C31" t="s">
        <v>127</v>
      </c>
      <c r="S31" s="20"/>
      <c r="T31" s="20"/>
    </row>
    <row r="32" spans="2:20">
      <c r="C32" t="s">
        <v>28</v>
      </c>
      <c r="D32" s="1">
        <f>基本情報!$D$6</f>
        <v>1</v>
      </c>
      <c r="E32" s="10" t="s">
        <v>29</v>
      </c>
      <c r="F32" s="2">
        <v>90</v>
      </c>
      <c r="G32" s="10" t="s">
        <v>30</v>
      </c>
      <c r="H32">
        <v>60</v>
      </c>
      <c r="I32" s="10" t="s">
        <v>29</v>
      </c>
      <c r="J32" s="3">
        <f>基本情報!$D$7</f>
        <v>1000</v>
      </c>
      <c r="K32" s="10" t="s">
        <v>29</v>
      </c>
      <c r="L32" s="4">
        <v>3</v>
      </c>
      <c r="M32" s="10" t="s">
        <v>44</v>
      </c>
      <c r="N32" s="5">
        <f>D32*F32/H32*J32*L32</f>
        <v>4500</v>
      </c>
      <c r="P32" s="5"/>
      <c r="S32" s="20" t="s">
        <v>97</v>
      </c>
      <c r="T32" s="5">
        <f>N32*12</f>
        <v>54000</v>
      </c>
    </row>
    <row r="33" spans="2:20">
      <c r="C33" t="s">
        <v>33</v>
      </c>
      <c r="D33" s="1">
        <f>基本情報!$D$6</f>
        <v>1</v>
      </c>
      <c r="E33" s="10" t="s">
        <v>29</v>
      </c>
      <c r="F33" s="2">
        <v>20</v>
      </c>
      <c r="G33" s="10" t="s">
        <v>30</v>
      </c>
      <c r="H33">
        <v>60</v>
      </c>
      <c r="I33" s="10" t="s">
        <v>29</v>
      </c>
      <c r="J33" s="3">
        <f>基本情報!$D$7</f>
        <v>1000</v>
      </c>
      <c r="K33" s="10" t="s">
        <v>29</v>
      </c>
      <c r="L33" s="4">
        <v>3</v>
      </c>
      <c r="M33" s="10" t="s">
        <v>44</v>
      </c>
      <c r="N33" s="5">
        <f>D33*F33/H33*J33*L33</f>
        <v>1000</v>
      </c>
      <c r="P33" s="5"/>
      <c r="S33" s="20" t="s">
        <v>98</v>
      </c>
      <c r="T33" s="5">
        <f>N33*12</f>
        <v>12000</v>
      </c>
    </row>
    <row r="34" spans="2:20">
      <c r="C34" t="s">
        <v>36</v>
      </c>
      <c r="D34" s="5">
        <f>N32-N33</f>
        <v>3500</v>
      </c>
      <c r="S34" s="20"/>
      <c r="T34" s="20"/>
    </row>
    <row r="35" spans="2:20">
      <c r="C35" t="s">
        <v>37</v>
      </c>
      <c r="D35" s="5">
        <f>D34*12</f>
        <v>42000</v>
      </c>
      <c r="S35" s="20"/>
      <c r="T35" s="20"/>
    </row>
    <row r="36" spans="2:20">
      <c r="C36" t="s">
        <v>50</v>
      </c>
    </row>
    <row r="38" spans="2:20">
      <c r="B38" t="s">
        <v>51</v>
      </c>
      <c r="C38" s="7" t="s">
        <v>128</v>
      </c>
    </row>
    <row r="39" spans="2:20">
      <c r="C39" t="s">
        <v>129</v>
      </c>
    </row>
    <row r="40" spans="2:20">
      <c r="C40" t="s">
        <v>126</v>
      </c>
    </row>
    <row r="41" spans="2:20">
      <c r="C41" t="s">
        <v>127</v>
      </c>
    </row>
    <row r="42" spans="2:20">
      <c r="C42" t="s">
        <v>28</v>
      </c>
      <c r="D42" s="1">
        <f>基本情報!$D$5</f>
        <v>10</v>
      </c>
      <c r="E42" s="10" t="s">
        <v>29</v>
      </c>
      <c r="F42" s="2">
        <v>2</v>
      </c>
      <c r="G42" s="10" t="s">
        <v>30</v>
      </c>
      <c r="H42" s="16">
        <v>8</v>
      </c>
      <c r="I42" s="10" t="s">
        <v>29</v>
      </c>
      <c r="J42">
        <v>60</v>
      </c>
      <c r="K42" s="10" t="s">
        <v>29</v>
      </c>
      <c r="L42" s="4">
        <f>基本情報!$D$8</f>
        <v>20</v>
      </c>
      <c r="M42" s="10" t="s">
        <v>29</v>
      </c>
      <c r="N42" s="3">
        <f>基本情報!$D$7</f>
        <v>1000</v>
      </c>
      <c r="O42" s="10" t="s">
        <v>44</v>
      </c>
      <c r="P42" s="5">
        <f>F42*H42/J42*L42*N42</f>
        <v>5333.333333333333</v>
      </c>
      <c r="S42" s="20" t="s">
        <v>97</v>
      </c>
      <c r="T42" s="5">
        <f>P42*12</f>
        <v>64000</v>
      </c>
    </row>
    <row r="43" spans="2:20">
      <c r="C43" t="s">
        <v>33</v>
      </c>
      <c r="D43" s="1">
        <f>基本情報!$D$5</f>
        <v>10</v>
      </c>
      <c r="E43" s="10" t="s">
        <v>29</v>
      </c>
      <c r="F43" s="2">
        <v>0.5</v>
      </c>
      <c r="G43" s="10" t="s">
        <v>30</v>
      </c>
      <c r="H43" s="16">
        <v>8</v>
      </c>
      <c r="I43" s="10" t="s">
        <v>29</v>
      </c>
      <c r="J43">
        <v>60</v>
      </c>
      <c r="K43" s="10" t="s">
        <v>29</v>
      </c>
      <c r="L43" s="4">
        <f>基本情報!$D$8</f>
        <v>20</v>
      </c>
      <c r="M43" s="10" t="s">
        <v>29</v>
      </c>
      <c r="N43" s="3">
        <f>基本情報!$D$7</f>
        <v>1000</v>
      </c>
      <c r="O43" s="10" t="s">
        <v>44</v>
      </c>
      <c r="P43" s="5">
        <f>F43*H43/J43*L43*N43</f>
        <v>1333.3333333333333</v>
      </c>
      <c r="S43" s="20" t="s">
        <v>98</v>
      </c>
      <c r="T43" s="5">
        <f>P43*12</f>
        <v>16000</v>
      </c>
    </row>
    <row r="44" spans="2:20">
      <c r="C44" t="s">
        <v>36</v>
      </c>
      <c r="D44" s="5">
        <f>P42-P43</f>
        <v>4000</v>
      </c>
      <c r="S44" s="20"/>
      <c r="T44" s="20"/>
    </row>
    <row r="45" spans="2:20">
      <c r="C45" t="s">
        <v>37</v>
      </c>
      <c r="D45" s="5">
        <f>D44*12</f>
        <v>48000</v>
      </c>
      <c r="S45" s="20"/>
      <c r="T45" s="20"/>
    </row>
    <row r="46" spans="2:20">
      <c r="C46" t="s">
        <v>50</v>
      </c>
    </row>
    <row r="48" spans="2:20">
      <c r="B48" t="s">
        <v>54</v>
      </c>
      <c r="C48" s="7" t="s">
        <v>130</v>
      </c>
      <c r="S48" s="20"/>
      <c r="T48" s="22"/>
    </row>
    <row r="49" spans="2:20">
      <c r="C49" t="s">
        <v>131</v>
      </c>
      <c r="S49" s="20"/>
      <c r="T49" s="22"/>
    </row>
    <row r="50" spans="2:20">
      <c r="C50" t="s">
        <v>28</v>
      </c>
      <c r="D50" s="1">
        <f>基本情報!$D$5</f>
        <v>10</v>
      </c>
      <c r="E50" s="10" t="s">
        <v>29</v>
      </c>
      <c r="F50" s="6">
        <v>8</v>
      </c>
      <c r="G50" s="10" t="s">
        <v>29</v>
      </c>
      <c r="H50" s="4">
        <f>基本情報!$D$8</f>
        <v>20</v>
      </c>
      <c r="I50" s="10" t="s">
        <v>29</v>
      </c>
      <c r="J50" s="3">
        <v>1.47</v>
      </c>
      <c r="K50" s="10" t="s">
        <v>44</v>
      </c>
      <c r="L50" s="5">
        <f>D50*F50*H50*J50</f>
        <v>2352</v>
      </c>
      <c r="N50" s="5"/>
      <c r="S50" s="20" t="s">
        <v>97</v>
      </c>
      <c r="T50" s="5">
        <f>L50*12</f>
        <v>28224</v>
      </c>
    </row>
    <row r="51" spans="2:20">
      <c r="B51" s="9"/>
      <c r="C51" t="s">
        <v>33</v>
      </c>
      <c r="D51" s="1">
        <f>基本情報!$D$5</f>
        <v>10</v>
      </c>
      <c r="E51" s="10" t="s">
        <v>29</v>
      </c>
      <c r="F51" s="6">
        <v>0</v>
      </c>
      <c r="G51" s="10" t="s">
        <v>29</v>
      </c>
      <c r="H51" s="4">
        <f>基本情報!$D$8</f>
        <v>20</v>
      </c>
      <c r="I51" s="10" t="s">
        <v>29</v>
      </c>
      <c r="J51" s="3">
        <v>1.47</v>
      </c>
      <c r="K51" s="10" t="s">
        <v>44</v>
      </c>
      <c r="L51" s="5">
        <f>D51*F51/H51*J51</f>
        <v>0</v>
      </c>
      <c r="S51" s="20" t="s">
        <v>98</v>
      </c>
      <c r="T51" s="5">
        <f>L51*12</f>
        <v>0</v>
      </c>
    </row>
    <row r="52" spans="2:20">
      <c r="B52" s="9"/>
      <c r="C52" t="s">
        <v>36</v>
      </c>
      <c r="D52" s="5">
        <f>L50</f>
        <v>2352</v>
      </c>
      <c r="S52" s="20"/>
      <c r="T52" s="23"/>
    </row>
    <row r="53" spans="2:20">
      <c r="B53" s="5"/>
      <c r="C53" t="s">
        <v>37</v>
      </c>
      <c r="D53" s="5">
        <f>D52*12</f>
        <v>28224</v>
      </c>
    </row>
    <row r="54" spans="2:20">
      <c r="B54" s="5"/>
      <c r="C54" t="s">
        <v>64</v>
      </c>
      <c r="D54" s="5"/>
    </row>
    <row r="55" spans="2:20">
      <c r="C55" t="s">
        <v>65</v>
      </c>
      <c r="D55" s="5"/>
    </row>
    <row r="56" spans="2:20">
      <c r="B56" s="5"/>
      <c r="C56" t="s">
        <v>132</v>
      </c>
      <c r="D56" s="5"/>
    </row>
    <row r="57" spans="2:20">
      <c r="C57" t="s">
        <v>67</v>
      </c>
      <c r="D57" s="5"/>
    </row>
    <row r="58" spans="2:20">
      <c r="D58" s="5"/>
    </row>
    <row r="59" spans="2:20">
      <c r="B59" t="s">
        <v>133</v>
      </c>
      <c r="C59" s="7" t="s">
        <v>134</v>
      </c>
    </row>
    <row r="60" spans="2:20">
      <c r="C60" t="s">
        <v>135</v>
      </c>
    </row>
    <row r="61" spans="2:20">
      <c r="C61" t="s">
        <v>28</v>
      </c>
      <c r="D61" s="1">
        <f>基本情報!$D$5</f>
        <v>10</v>
      </c>
      <c r="E61" s="10" t="s">
        <v>29</v>
      </c>
      <c r="F61" s="2">
        <v>10</v>
      </c>
      <c r="G61" s="10" t="s">
        <v>30</v>
      </c>
      <c r="H61">
        <v>60</v>
      </c>
      <c r="I61" s="10" t="s">
        <v>29</v>
      </c>
      <c r="J61" s="3">
        <f>基本情報!$D$7</f>
        <v>1000</v>
      </c>
      <c r="K61" s="10" t="s">
        <v>29</v>
      </c>
      <c r="L61" s="9">
        <v>13</v>
      </c>
      <c r="M61" s="10" t="s">
        <v>44</v>
      </c>
      <c r="N61" s="5">
        <f>D61*F61/H61*J61*L61</f>
        <v>21666.666666666668</v>
      </c>
      <c r="S61" s="20" t="s">
        <v>97</v>
      </c>
      <c r="T61" s="5">
        <f>N61*12</f>
        <v>260000</v>
      </c>
    </row>
    <row r="62" spans="2:20">
      <c r="C62" t="s">
        <v>33</v>
      </c>
      <c r="D62" s="1">
        <f>基本情報!$D$5</f>
        <v>10</v>
      </c>
      <c r="E62" s="10" t="s">
        <v>29</v>
      </c>
      <c r="F62" s="2">
        <v>3</v>
      </c>
      <c r="G62" s="10" t="s">
        <v>30</v>
      </c>
      <c r="H62">
        <v>60</v>
      </c>
      <c r="I62" s="10" t="s">
        <v>29</v>
      </c>
      <c r="J62" s="3">
        <f>基本情報!$D$7</f>
        <v>1000</v>
      </c>
      <c r="K62" s="10" t="s">
        <v>29</v>
      </c>
      <c r="L62" s="9">
        <v>13</v>
      </c>
      <c r="M62" s="10" t="s">
        <v>44</v>
      </c>
      <c r="N62" s="5">
        <f>D62*F62/H62*J62*L62</f>
        <v>6500</v>
      </c>
      <c r="S62" s="20" t="s">
        <v>98</v>
      </c>
      <c r="T62" s="5">
        <f>N62*12</f>
        <v>78000</v>
      </c>
    </row>
    <row r="63" spans="2:20">
      <c r="C63" t="s">
        <v>75</v>
      </c>
      <c r="D63" s="5">
        <f>N61-N62</f>
        <v>15166.666666666668</v>
      </c>
    </row>
    <row r="64" spans="2:20">
      <c r="C64" t="s">
        <v>76</v>
      </c>
    </row>
    <row r="66" spans="2:20">
      <c r="B66" t="s">
        <v>61</v>
      </c>
      <c r="C66" s="7" t="s">
        <v>136</v>
      </c>
    </row>
    <row r="67" spans="2:20">
      <c r="C67" t="s">
        <v>79</v>
      </c>
    </row>
    <row r="68" spans="2:20">
      <c r="C68" t="s">
        <v>137</v>
      </c>
    </row>
    <row r="69" spans="2:20">
      <c r="C69" t="s">
        <v>28</v>
      </c>
      <c r="D69" s="1">
        <f>基本情報!$D$5</f>
        <v>10</v>
      </c>
      <c r="E69" s="10" t="s">
        <v>29</v>
      </c>
      <c r="F69" s="2">
        <v>17</v>
      </c>
      <c r="G69" s="10" t="s">
        <v>30</v>
      </c>
      <c r="H69">
        <v>60</v>
      </c>
      <c r="I69" s="10" t="s">
        <v>29</v>
      </c>
      <c r="J69" s="3">
        <f>基本情報!$D$7</f>
        <v>1000</v>
      </c>
      <c r="K69" s="10" t="s">
        <v>29</v>
      </c>
      <c r="L69" s="4">
        <f>基本情報!$D$8</f>
        <v>20</v>
      </c>
      <c r="M69" s="10" t="s">
        <v>44</v>
      </c>
      <c r="N69" s="5">
        <f>D69*F69/H69*J69*L69</f>
        <v>56666.666666666672</v>
      </c>
      <c r="S69" s="20" t="s">
        <v>97</v>
      </c>
      <c r="T69" s="5">
        <f>N69*12</f>
        <v>680000</v>
      </c>
    </row>
    <row r="70" spans="2:20">
      <c r="C70" t="s">
        <v>33</v>
      </c>
      <c r="D70" s="1">
        <f>基本情報!$D$5</f>
        <v>10</v>
      </c>
      <c r="E70" s="10" t="s">
        <v>29</v>
      </c>
      <c r="F70" s="2">
        <v>7</v>
      </c>
      <c r="G70" s="10" t="s">
        <v>30</v>
      </c>
      <c r="H70">
        <v>60</v>
      </c>
      <c r="I70" s="10" t="s">
        <v>29</v>
      </c>
      <c r="J70" s="3">
        <f>基本情報!$D$7</f>
        <v>1000</v>
      </c>
      <c r="K70" s="10" t="s">
        <v>29</v>
      </c>
      <c r="L70" s="4">
        <f>基本情報!$D$8</f>
        <v>20</v>
      </c>
      <c r="M70" s="10" t="s">
        <v>44</v>
      </c>
      <c r="N70" s="5">
        <f>D70*F70/H70*J70*L70</f>
        <v>23333.333333333336</v>
      </c>
      <c r="S70" s="20" t="s">
        <v>98</v>
      </c>
      <c r="T70" s="5">
        <f>N70*12</f>
        <v>280000</v>
      </c>
    </row>
    <row r="71" spans="2:20">
      <c r="C71" t="s">
        <v>36</v>
      </c>
      <c r="D71" s="5">
        <f>N69-N70</f>
        <v>33333.333333333336</v>
      </c>
    </row>
    <row r="72" spans="2:20">
      <c r="C72" t="s">
        <v>37</v>
      </c>
      <c r="D72" s="5">
        <f>D71*12</f>
        <v>400000</v>
      </c>
    </row>
    <row r="74" spans="2:20">
      <c r="C74" s="30">
        <f>基本情報!$D$5</f>
        <v>10</v>
      </c>
      <c r="D74" s="1">
        <f>基本情報!$D$5</f>
        <v>10</v>
      </c>
      <c r="E74" s="10" t="s">
        <v>29</v>
      </c>
      <c r="F74" s="3">
        <f>基本情報!F10</f>
        <v>1200</v>
      </c>
      <c r="G74" s="10" t="s">
        <v>29</v>
      </c>
      <c r="H74" s="11">
        <v>12</v>
      </c>
      <c r="I74" s="10" t="s">
        <v>31</v>
      </c>
      <c r="J74" s="5">
        <f>D74*F74*H74</f>
        <v>144000</v>
      </c>
      <c r="S74" s="20" t="s">
        <v>113</v>
      </c>
      <c r="T74" s="22">
        <f>T16+T23+T32+T42+T50+T61+T69</f>
        <v>2526224</v>
      </c>
    </row>
    <row r="75" spans="2:20">
      <c r="L75" s="5"/>
      <c r="S75" s="20" t="s">
        <v>114</v>
      </c>
      <c r="T75" s="22">
        <f>T17+T24+T33+T43+T51+T62+T70</f>
        <v>1266000</v>
      </c>
    </row>
    <row r="76" spans="2:20">
      <c r="S76" s="20"/>
      <c r="T76" s="20"/>
    </row>
    <row r="77" spans="2:20">
      <c r="S77" s="20" t="s">
        <v>138</v>
      </c>
      <c r="T77" s="22">
        <f>T74-T75</f>
        <v>1260224</v>
      </c>
    </row>
    <row r="78" spans="2:20">
      <c r="S78" s="20" t="s">
        <v>139</v>
      </c>
      <c r="T78" s="23">
        <f>(((D16*F16)-(D17*F17))*L16+((D23*F23)-(D24*F24))*L23+((D32*F32)-(D33*F33))*L32+((D42*F42*H42)-(D43*F43*H43))*L42+((D61*F61)-(D62*F62))*L61+((D69*F69)-(D70*F70))*L69)*12/60</f>
        <v>1664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B65F86B1DC82F479B04A50F25BD964B" ma:contentTypeVersion="17" ma:contentTypeDescription="新しいドキュメントを作成します。" ma:contentTypeScope="" ma:versionID="40643a41074d3901425e9063e455f1f1">
  <xsd:schema xmlns:xsd="http://www.w3.org/2001/XMLSchema" xmlns:xs="http://www.w3.org/2001/XMLSchema" xmlns:p="http://schemas.microsoft.com/office/2006/metadata/properties" xmlns:ns2="e2e73f60-f097-4ff2-ad3c-944f9daaea78" xmlns:ns3="ce1b70da-6b09-4097-ba6d-b59fea3f9a51" targetNamespace="http://schemas.microsoft.com/office/2006/metadata/properties" ma:root="true" ma:fieldsID="885ad7acb2baf66ead5c79fb44cbe1e4" ns2:_="" ns3:_="">
    <xsd:import namespace="e2e73f60-f097-4ff2-ad3c-944f9daaea78"/>
    <xsd:import namespace="ce1b70da-6b09-4097-ba6d-b59fea3f9a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e73f60-f097-4ff2-ad3c-944f9daaea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6722dba9-e108-444e-9124-bab1b5d7ff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b70da-6b09-4097-ba6d-b59fea3f9a5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e3a46fb-097e-4618-9400-9bcc9e02694f}" ma:internalName="TaxCatchAll" ma:showField="CatchAllData" ma:web="ce1b70da-6b09-4097-ba6d-b59fea3f9a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1b70da-6b09-4097-ba6d-b59fea3f9a51" xsi:nil="true"/>
    <lcf76f155ced4ddcb4097134ff3c332f xmlns="e2e73f60-f097-4ff2-ad3c-944f9daaea7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F3F6698-C2D6-49F0-A8CB-8E04EA39C646}"/>
</file>

<file path=customXml/itemProps2.xml><?xml version="1.0" encoding="utf-8"?>
<ds:datastoreItem xmlns:ds="http://schemas.openxmlformats.org/officeDocument/2006/customXml" ds:itemID="{F8EC266F-068E-40AC-9669-34310E4E87BB}"/>
</file>

<file path=customXml/itemProps3.xml><?xml version="1.0" encoding="utf-8"?>
<ds:datastoreItem xmlns:ds="http://schemas.openxmlformats.org/officeDocument/2006/customXml" ds:itemID="{E6FBFF32-39C9-4E7C-BA32-18DDE905F0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齊藤公一</dc:creator>
  <cp:keywords/>
  <dc:description/>
  <cp:lastModifiedBy/>
  <cp:revision/>
  <dcterms:created xsi:type="dcterms:W3CDTF">2022-07-13T02:14:34Z</dcterms:created>
  <dcterms:modified xsi:type="dcterms:W3CDTF">2023-03-07T06:13:13Z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0x0101006B65F86B1DC82F479B04A50F25BD964B</vt:lpwstr>
  </property>
  <property fmtid="{D5CDD505-2E9C-101B-9397-08002B2CF9AE}" pid="3" name="MediaServiceImageTags">
    <vt:lpwstr/>
  </property>
</Properties>
</file>